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2" windowWidth="15576" windowHeight="9756"/>
  </bookViews>
  <sheets>
    <sheet name="ЛС" sheetId="1" r:id="rId1"/>
  </sheets>
  <definedNames>
    <definedName name="_xlnm.Print_Titles" localSheetId="0">ЛС!$28:$28</definedName>
    <definedName name="_xlnm.Print_Area" localSheetId="0">ЛС!$A$1:$L$165</definedName>
  </definedNames>
  <calcPr calcId="145621"/>
</workbook>
</file>

<file path=xl/calcChain.xml><?xml version="1.0" encoding="utf-8"?>
<calcChain xmlns="http://schemas.openxmlformats.org/spreadsheetml/2006/main">
  <c r="G159" i="1"/>
  <c r="G158"/>
  <c r="G157"/>
  <c r="L151"/>
  <c r="K151"/>
  <c r="J151"/>
  <c r="L150"/>
  <c r="J150"/>
  <c r="K150" s="1"/>
  <c r="L146"/>
  <c r="K146"/>
  <c r="J146"/>
  <c r="H123"/>
  <c r="H122"/>
  <c r="H121"/>
  <c r="G121"/>
  <c r="BR114"/>
  <c r="BE114"/>
  <c r="AW114"/>
  <c r="AR114"/>
  <c r="AR116" s="1"/>
  <c r="AR117" s="1"/>
  <c r="AR118" s="1"/>
  <c r="AR120" s="1"/>
  <c r="AL114"/>
  <c r="AG114"/>
  <c r="U112"/>
  <c r="CH114" s="1"/>
  <c r="CH116" s="1"/>
  <c r="CH117" s="1"/>
  <c r="CH118" s="1"/>
  <c r="CH120" s="1"/>
  <c r="H109"/>
  <c r="E108"/>
  <c r="E107"/>
  <c r="H106"/>
  <c r="H105"/>
  <c r="H104"/>
  <c r="H103"/>
  <c r="G102"/>
  <c r="CA93"/>
  <c r="BW93"/>
  <c r="BW95" s="1"/>
  <c r="BW97" s="1"/>
  <c r="BW99" s="1"/>
  <c r="BW101" s="1"/>
  <c r="BS93"/>
  <c r="BO93"/>
  <c r="BO95" s="1"/>
  <c r="BO97" s="1"/>
  <c r="BO99" s="1"/>
  <c r="BO101" s="1"/>
  <c r="BK93"/>
  <c r="BG93"/>
  <c r="BG95" s="1"/>
  <c r="BG97" s="1"/>
  <c r="BG99" s="1"/>
  <c r="BG101" s="1"/>
  <c r="BC93"/>
  <c r="AY93"/>
  <c r="AY95" s="1"/>
  <c r="AY97" s="1"/>
  <c r="AY99" s="1"/>
  <c r="AY101" s="1"/>
  <c r="AU93"/>
  <c r="AQ93"/>
  <c r="AQ95" s="1"/>
  <c r="AQ97" s="1"/>
  <c r="AQ99" s="1"/>
  <c r="AQ101" s="1"/>
  <c r="AM93"/>
  <c r="AI93"/>
  <c r="AI95" s="1"/>
  <c r="AI97" s="1"/>
  <c r="AI99" s="1"/>
  <c r="AI101" s="1"/>
  <c r="AE93"/>
  <c r="AD93"/>
  <c r="U91"/>
  <c r="DJ93" s="1"/>
  <c r="DJ95" s="1"/>
  <c r="DJ97" s="1"/>
  <c r="DJ99" s="1"/>
  <c r="DJ101" s="1"/>
  <c r="H84"/>
  <c r="H83"/>
  <c r="H82"/>
  <c r="G82"/>
  <c r="U73"/>
  <c r="DJ75" s="1"/>
  <c r="DJ77" s="1"/>
  <c r="DJ78" s="1"/>
  <c r="DJ79" s="1"/>
  <c r="DJ81" s="1"/>
  <c r="H70"/>
  <c r="E69"/>
  <c r="E68"/>
  <c r="H67"/>
  <c r="H66"/>
  <c r="H65"/>
  <c r="H64"/>
  <c r="G63"/>
  <c r="DG54"/>
  <c r="DG56" s="1"/>
  <c r="DG58" s="1"/>
  <c r="DG60" s="1"/>
  <c r="DG62" s="1"/>
  <c r="DC54"/>
  <c r="DC56" s="1"/>
  <c r="DC58" s="1"/>
  <c r="DC60" s="1"/>
  <c r="DC62" s="1"/>
  <c r="CY54"/>
  <c r="CU54"/>
  <c r="CU56" s="1"/>
  <c r="CU58" s="1"/>
  <c r="CU60" s="1"/>
  <c r="CU62" s="1"/>
  <c r="CQ54"/>
  <c r="CQ56" s="1"/>
  <c r="CQ58" s="1"/>
  <c r="CQ60" s="1"/>
  <c r="CQ62" s="1"/>
  <c r="CM54"/>
  <c r="CM56" s="1"/>
  <c r="CM58" s="1"/>
  <c r="CM60" s="1"/>
  <c r="CM62" s="1"/>
  <c r="CJ54"/>
  <c r="CJ56" s="1"/>
  <c r="CJ58" s="1"/>
  <c r="CJ60" s="1"/>
  <c r="CJ62" s="1"/>
  <c r="CI54"/>
  <c r="CI56" s="1"/>
  <c r="CI58" s="1"/>
  <c r="CI60" s="1"/>
  <c r="CI62" s="1"/>
  <c r="CF54"/>
  <c r="CF56" s="1"/>
  <c r="CF58" s="1"/>
  <c r="CF60" s="1"/>
  <c r="CF62" s="1"/>
  <c r="CE54"/>
  <c r="CE56" s="1"/>
  <c r="CE58" s="1"/>
  <c r="CE60" s="1"/>
  <c r="CE62" s="1"/>
  <c r="CB54"/>
  <c r="CA54"/>
  <c r="BX54"/>
  <c r="BX56" s="1"/>
  <c r="BX58" s="1"/>
  <c r="BX60" s="1"/>
  <c r="BX62" s="1"/>
  <c r="BW54"/>
  <c r="BW56" s="1"/>
  <c r="BW58" s="1"/>
  <c r="BW60" s="1"/>
  <c r="BW62" s="1"/>
  <c r="BT54"/>
  <c r="BS54"/>
  <c r="BP54"/>
  <c r="BP56" s="1"/>
  <c r="BP58" s="1"/>
  <c r="BP60" s="1"/>
  <c r="BP62" s="1"/>
  <c r="BO54"/>
  <c r="BO56" s="1"/>
  <c r="BO58" s="1"/>
  <c r="BO60" s="1"/>
  <c r="BO62" s="1"/>
  <c r="BL54"/>
  <c r="BK54"/>
  <c r="BH54"/>
  <c r="BH56" s="1"/>
  <c r="BH58" s="1"/>
  <c r="BH60" s="1"/>
  <c r="BH62" s="1"/>
  <c r="BG54"/>
  <c r="BG56" s="1"/>
  <c r="BG58" s="1"/>
  <c r="BG60" s="1"/>
  <c r="BG62" s="1"/>
  <c r="BD54"/>
  <c r="BC54"/>
  <c r="AZ54"/>
  <c r="AZ56" s="1"/>
  <c r="AZ58" s="1"/>
  <c r="AZ60" s="1"/>
  <c r="AZ62" s="1"/>
  <c r="AY54"/>
  <c r="AY56" s="1"/>
  <c r="AY58" s="1"/>
  <c r="AY60" s="1"/>
  <c r="AY62" s="1"/>
  <c r="AV54"/>
  <c r="AU54"/>
  <c r="AT54"/>
  <c r="AR54"/>
  <c r="AR56" s="1"/>
  <c r="AR58" s="1"/>
  <c r="AR60" s="1"/>
  <c r="AR62" s="1"/>
  <c r="AQ54"/>
  <c r="AQ56" s="1"/>
  <c r="AQ58" s="1"/>
  <c r="AQ60" s="1"/>
  <c r="AQ62" s="1"/>
  <c r="AP54"/>
  <c r="AP56" s="1"/>
  <c r="AP58" s="1"/>
  <c r="AP60" s="1"/>
  <c r="AP62" s="1"/>
  <c r="AN54"/>
  <c r="AM54"/>
  <c r="AL54"/>
  <c r="AJ54"/>
  <c r="AJ56" s="1"/>
  <c r="AJ58" s="1"/>
  <c r="AJ60" s="1"/>
  <c r="AJ62" s="1"/>
  <c r="AI54"/>
  <c r="AI56" s="1"/>
  <c r="AI58" s="1"/>
  <c r="AI60" s="1"/>
  <c r="AI62" s="1"/>
  <c r="AH54"/>
  <c r="AH56" s="1"/>
  <c r="AH58" s="1"/>
  <c r="AH60" s="1"/>
  <c r="AH62" s="1"/>
  <c r="AF54"/>
  <c r="AE54"/>
  <c r="AD54"/>
  <c r="U52"/>
  <c r="DM54" s="1"/>
  <c r="DM56" s="1"/>
  <c r="DM58" s="1"/>
  <c r="DM60" s="1"/>
  <c r="DM62" s="1"/>
  <c r="H45"/>
  <c r="E44"/>
  <c r="H43"/>
  <c r="G42"/>
  <c r="DK33"/>
  <c r="DK35" s="1"/>
  <c r="DK37" s="1"/>
  <c r="DK39" s="1"/>
  <c r="DK41" s="1"/>
  <c r="DG33"/>
  <c r="DG35" s="1"/>
  <c r="DG37" s="1"/>
  <c r="DG39" s="1"/>
  <c r="DG41" s="1"/>
  <c r="DC33"/>
  <c r="DC35" s="1"/>
  <c r="DC37" s="1"/>
  <c r="DC39" s="1"/>
  <c r="DC41" s="1"/>
  <c r="CY33"/>
  <c r="CU33"/>
  <c r="CU35" s="1"/>
  <c r="CU37" s="1"/>
  <c r="CU39" s="1"/>
  <c r="CU41" s="1"/>
  <c r="CQ33"/>
  <c r="CQ35" s="1"/>
  <c r="CQ37" s="1"/>
  <c r="CQ39" s="1"/>
  <c r="CQ41" s="1"/>
  <c r="CN33"/>
  <c r="CN35" s="1"/>
  <c r="CN37" s="1"/>
  <c r="CN39" s="1"/>
  <c r="CN41" s="1"/>
  <c r="CM33"/>
  <c r="CM35" s="1"/>
  <c r="CM37" s="1"/>
  <c r="CM39" s="1"/>
  <c r="CM41" s="1"/>
  <c r="CL33"/>
  <c r="CL35" s="1"/>
  <c r="CL37" s="1"/>
  <c r="CL39" s="1"/>
  <c r="CL41" s="1"/>
  <c r="CJ33"/>
  <c r="CJ35" s="1"/>
  <c r="CJ37" s="1"/>
  <c r="CJ39" s="1"/>
  <c r="CJ41" s="1"/>
  <c r="CI33"/>
  <c r="CI35" s="1"/>
  <c r="CI37" s="1"/>
  <c r="CI39" s="1"/>
  <c r="CI41" s="1"/>
  <c r="CH33"/>
  <c r="CH35" s="1"/>
  <c r="CH37" s="1"/>
  <c r="CH39" s="1"/>
  <c r="CH41" s="1"/>
  <c r="CF33"/>
  <c r="CF35" s="1"/>
  <c r="CF37" s="1"/>
  <c r="CF39" s="1"/>
  <c r="CF41" s="1"/>
  <c r="CE33"/>
  <c r="CE35" s="1"/>
  <c r="CE37" s="1"/>
  <c r="CE39" s="1"/>
  <c r="CE41" s="1"/>
  <c r="CD33"/>
  <c r="CD35" s="1"/>
  <c r="CD37" s="1"/>
  <c r="CD39" s="1"/>
  <c r="CD41" s="1"/>
  <c r="CB33"/>
  <c r="CA33"/>
  <c r="BZ33"/>
  <c r="BX33"/>
  <c r="BX35" s="1"/>
  <c r="BX37" s="1"/>
  <c r="BX39" s="1"/>
  <c r="BX41" s="1"/>
  <c r="BW33"/>
  <c r="BW35" s="1"/>
  <c r="BW37" s="1"/>
  <c r="BW39" s="1"/>
  <c r="BW41" s="1"/>
  <c r="BV33"/>
  <c r="BV35" s="1"/>
  <c r="BV37" s="1"/>
  <c r="BV39" s="1"/>
  <c r="BV41" s="1"/>
  <c r="BT33"/>
  <c r="BS33"/>
  <c r="BR33"/>
  <c r="BP33"/>
  <c r="BP35" s="1"/>
  <c r="BP37" s="1"/>
  <c r="BP39" s="1"/>
  <c r="BP41" s="1"/>
  <c r="BO33"/>
  <c r="BO35" s="1"/>
  <c r="BO37" s="1"/>
  <c r="BO39" s="1"/>
  <c r="BO41" s="1"/>
  <c r="BN33"/>
  <c r="BN35" s="1"/>
  <c r="BN37" s="1"/>
  <c r="BN39" s="1"/>
  <c r="BN41" s="1"/>
  <c r="BL33"/>
  <c r="BK33"/>
  <c r="BJ33"/>
  <c r="BH33"/>
  <c r="BH35" s="1"/>
  <c r="BH37" s="1"/>
  <c r="BH39" s="1"/>
  <c r="BH41" s="1"/>
  <c r="BG33"/>
  <c r="BG35" s="1"/>
  <c r="BG37" s="1"/>
  <c r="BG39" s="1"/>
  <c r="BG41" s="1"/>
  <c r="BF33"/>
  <c r="BF35" s="1"/>
  <c r="BF37" s="1"/>
  <c r="BF39" s="1"/>
  <c r="BF41" s="1"/>
  <c r="BD33"/>
  <c r="BC33"/>
  <c r="BB33"/>
  <c r="AZ33"/>
  <c r="AZ35" s="1"/>
  <c r="AZ37" s="1"/>
  <c r="AZ39" s="1"/>
  <c r="AZ41" s="1"/>
  <c r="AY33"/>
  <c r="AY35" s="1"/>
  <c r="AY37" s="1"/>
  <c r="AY39" s="1"/>
  <c r="AY41" s="1"/>
  <c r="AX33"/>
  <c r="AX35" s="1"/>
  <c r="AX37" s="1"/>
  <c r="AX39" s="1"/>
  <c r="AX41" s="1"/>
  <c r="AV33"/>
  <c r="AU33"/>
  <c r="AT33"/>
  <c r="AR33"/>
  <c r="AR35" s="1"/>
  <c r="AR37" s="1"/>
  <c r="AR39" s="1"/>
  <c r="AR41" s="1"/>
  <c r="AQ33"/>
  <c r="AQ35" s="1"/>
  <c r="AQ37" s="1"/>
  <c r="AQ39" s="1"/>
  <c r="AQ41" s="1"/>
  <c r="AP33"/>
  <c r="AP35" s="1"/>
  <c r="AP37" s="1"/>
  <c r="AP39" s="1"/>
  <c r="AP41" s="1"/>
  <c r="AN33"/>
  <c r="AM33"/>
  <c r="AL33"/>
  <c r="AJ33"/>
  <c r="AJ35" s="1"/>
  <c r="AJ37" s="1"/>
  <c r="AJ39" s="1"/>
  <c r="AJ41" s="1"/>
  <c r="AI33"/>
  <c r="AI35" s="1"/>
  <c r="AI37" s="1"/>
  <c r="AI39" s="1"/>
  <c r="AI41" s="1"/>
  <c r="AH33"/>
  <c r="AH35" s="1"/>
  <c r="AH37" s="1"/>
  <c r="AH39" s="1"/>
  <c r="AH41" s="1"/>
  <c r="AF33"/>
  <c r="AE33"/>
  <c r="AD33"/>
  <c r="U31"/>
  <c r="DL33" s="1"/>
  <c r="DL35" s="1"/>
  <c r="DL37" s="1"/>
  <c r="DL39" s="1"/>
  <c r="DL41" s="1"/>
  <c r="AL34" l="1"/>
  <c r="BB34"/>
  <c r="BB35" s="1"/>
  <c r="BR34"/>
  <c r="AM34"/>
  <c r="AU35"/>
  <c r="AU37" s="1"/>
  <c r="AU39" s="1"/>
  <c r="AU41" s="1"/>
  <c r="BC34"/>
  <c r="BC35" s="1"/>
  <c r="AU34"/>
  <c r="BT35"/>
  <c r="BT37" s="1"/>
  <c r="BT39" s="1"/>
  <c r="BT41" s="1"/>
  <c r="BT34"/>
  <c r="CR33"/>
  <c r="CR35" s="1"/>
  <c r="CR37" s="1"/>
  <c r="CR39" s="1"/>
  <c r="CR41" s="1"/>
  <c r="CV33"/>
  <c r="CV35" s="1"/>
  <c r="CV37" s="1"/>
  <c r="CV39" s="1"/>
  <c r="CV41" s="1"/>
  <c r="CZ33"/>
  <c r="DD33"/>
  <c r="DD35" s="1"/>
  <c r="DD37" s="1"/>
  <c r="DD39" s="1"/>
  <c r="DD41" s="1"/>
  <c r="DH33"/>
  <c r="DH35" s="1"/>
  <c r="DH37" s="1"/>
  <c r="DH39" s="1"/>
  <c r="DH41" s="1"/>
  <c r="CA34"/>
  <c r="CA35" s="1"/>
  <c r="AV35"/>
  <c r="AV37" s="1"/>
  <c r="AV39" s="1"/>
  <c r="AV41" s="1"/>
  <c r="BD34"/>
  <c r="BD35" s="1"/>
  <c r="AV34"/>
  <c r="BL35"/>
  <c r="BL37" s="1"/>
  <c r="BL39" s="1"/>
  <c r="BL41" s="1"/>
  <c r="BL34"/>
  <c r="CB35"/>
  <c r="CB37" s="1"/>
  <c r="CB39" s="1"/>
  <c r="CB41" s="1"/>
  <c r="CB34"/>
  <c r="DM138"/>
  <c r="DI138"/>
  <c r="DE138"/>
  <c r="DA138"/>
  <c r="CW138"/>
  <c r="CS138"/>
  <c r="CO138"/>
  <c r="CK138"/>
  <c r="CG138"/>
  <c r="CC138"/>
  <c r="BY138"/>
  <c r="BU138"/>
  <c r="BQ138"/>
  <c r="BM138"/>
  <c r="BI138"/>
  <c r="BE138"/>
  <c r="BA138"/>
  <c r="AW138"/>
  <c r="AS138"/>
  <c r="AO138"/>
  <c r="AK138"/>
  <c r="AC138"/>
  <c r="DM136"/>
  <c r="DI136"/>
  <c r="DE136"/>
  <c r="DA136"/>
  <c r="CW136"/>
  <c r="CS136"/>
  <c r="CO136"/>
  <c r="DL138"/>
  <c r="DH138"/>
  <c r="DD138"/>
  <c r="CZ138"/>
  <c r="CV138"/>
  <c r="CR138"/>
  <c r="CN138"/>
  <c r="CJ138"/>
  <c r="CF138"/>
  <c r="CB138"/>
  <c r="BX138"/>
  <c r="BT138"/>
  <c r="BP138"/>
  <c r="BL138"/>
  <c r="BH138"/>
  <c r="BD138"/>
  <c r="AZ138"/>
  <c r="AV138"/>
  <c r="AR138"/>
  <c r="AN138"/>
  <c r="AJ138"/>
  <c r="AB138"/>
  <c r="DL136"/>
  <c r="DH136"/>
  <c r="DD136"/>
  <c r="CZ136"/>
  <c r="CV136"/>
  <c r="CR136"/>
  <c r="CN136"/>
  <c r="DK138"/>
  <c r="DG138"/>
  <c r="DC138"/>
  <c r="CY138"/>
  <c r="CU138"/>
  <c r="CQ138"/>
  <c r="CM138"/>
  <c r="CI138"/>
  <c r="CE138"/>
  <c r="CA138"/>
  <c r="BW138"/>
  <c r="BS138"/>
  <c r="BO138"/>
  <c r="BK138"/>
  <c r="BG138"/>
  <c r="BC138"/>
  <c r="AY138"/>
  <c r="AU138"/>
  <c r="AQ138"/>
  <c r="AM138"/>
  <c r="AI138"/>
  <c r="AA138"/>
  <c r="DK136"/>
  <c r="DG136"/>
  <c r="DC136"/>
  <c r="CY136"/>
  <c r="CU136"/>
  <c r="CQ136"/>
  <c r="CM136"/>
  <c r="CI136"/>
  <c r="DJ138"/>
  <c r="DF138"/>
  <c r="DB138"/>
  <c r="CX138"/>
  <c r="CT138"/>
  <c r="CP138"/>
  <c r="CL138"/>
  <c r="CH138"/>
  <c r="CD138"/>
  <c r="BZ138"/>
  <c r="BV138"/>
  <c r="BR138"/>
  <c r="BN138"/>
  <c r="BJ138"/>
  <c r="BF138"/>
  <c r="BB138"/>
  <c r="AX138"/>
  <c r="AT138"/>
  <c r="AP138"/>
  <c r="AL138"/>
  <c r="AH138"/>
  <c r="Z138"/>
  <c r="DJ136"/>
  <c r="DF136"/>
  <c r="DB136"/>
  <c r="CX136"/>
  <c r="CT136"/>
  <c r="CL136"/>
  <c r="CG136"/>
  <c r="CC136"/>
  <c r="BY136"/>
  <c r="BU136"/>
  <c r="BQ136"/>
  <c r="BM136"/>
  <c r="BI136"/>
  <c r="BE136"/>
  <c r="BA136"/>
  <c r="AW136"/>
  <c r="AS136"/>
  <c r="AO136"/>
  <c r="AK136"/>
  <c r="AC136"/>
  <c r="DM134"/>
  <c r="DI134"/>
  <c r="DE134"/>
  <c r="DA134"/>
  <c r="CW134"/>
  <c r="CS134"/>
  <c r="CO134"/>
  <c r="CK134"/>
  <c r="CG134"/>
  <c r="CC134"/>
  <c r="BY134"/>
  <c r="BU134"/>
  <c r="BQ134"/>
  <c r="BM134"/>
  <c r="BI134"/>
  <c r="BE134"/>
  <c r="BA134"/>
  <c r="AW134"/>
  <c r="AS134"/>
  <c r="AO134"/>
  <c r="AK134"/>
  <c r="AC134"/>
  <c r="CK136"/>
  <c r="CF136"/>
  <c r="CB136"/>
  <c r="BX136"/>
  <c r="BT136"/>
  <c r="BP136"/>
  <c r="BL136"/>
  <c r="BH136"/>
  <c r="BD136"/>
  <c r="AZ136"/>
  <c r="AV136"/>
  <c r="AR136"/>
  <c r="AN136"/>
  <c r="AJ136"/>
  <c r="AB136"/>
  <c r="DL134"/>
  <c r="DH134"/>
  <c r="DD134"/>
  <c r="CZ134"/>
  <c r="CV134"/>
  <c r="CR134"/>
  <c r="CN134"/>
  <c r="CJ134"/>
  <c r="CF134"/>
  <c r="CB134"/>
  <c r="BX134"/>
  <c r="BT134"/>
  <c r="BP134"/>
  <c r="BL134"/>
  <c r="BH134"/>
  <c r="BD134"/>
  <c r="AZ134"/>
  <c r="AV134"/>
  <c r="AR134"/>
  <c r="AN134"/>
  <c r="AJ134"/>
  <c r="AB134"/>
  <c r="CJ136"/>
  <c r="CE136"/>
  <c r="CA136"/>
  <c r="BW136"/>
  <c r="BS136"/>
  <c r="BO136"/>
  <c r="BK136"/>
  <c r="BG136"/>
  <c r="BC136"/>
  <c r="AY136"/>
  <c r="AU136"/>
  <c r="AQ136"/>
  <c r="AM136"/>
  <c r="AI136"/>
  <c r="AA136"/>
  <c r="DK134"/>
  <c r="DG134"/>
  <c r="DC134"/>
  <c r="CY134"/>
  <c r="CU134"/>
  <c r="CQ134"/>
  <c r="CM134"/>
  <c r="CI134"/>
  <c r="CE134"/>
  <c r="CA134"/>
  <c r="BW134"/>
  <c r="BS134"/>
  <c r="BO134"/>
  <c r="BK134"/>
  <c r="BG134"/>
  <c r="BC134"/>
  <c r="AY134"/>
  <c r="AU134"/>
  <c r="AQ134"/>
  <c r="AM134"/>
  <c r="AI134"/>
  <c r="AA134"/>
  <c r="CP136"/>
  <c r="CH136"/>
  <c r="CD136"/>
  <c r="BZ136"/>
  <c r="BV136"/>
  <c r="BR136"/>
  <c r="BN136"/>
  <c r="BJ136"/>
  <c r="BF136"/>
  <c r="BB136"/>
  <c r="AX136"/>
  <c r="AT136"/>
  <c r="AP136"/>
  <c r="AL136"/>
  <c r="AH136"/>
  <c r="Z136"/>
  <c r="DJ134"/>
  <c r="DF134"/>
  <c r="DB134"/>
  <c r="CX134"/>
  <c r="CT134"/>
  <c r="CP134"/>
  <c r="CL134"/>
  <c r="CH134"/>
  <c r="CD134"/>
  <c r="BZ134"/>
  <c r="BV134"/>
  <c r="BR134"/>
  <c r="BN134"/>
  <c r="BJ134"/>
  <c r="BF134"/>
  <c r="BB134"/>
  <c r="AX134"/>
  <c r="AT134"/>
  <c r="AP134"/>
  <c r="AL134"/>
  <c r="AH134"/>
  <c r="Z134"/>
  <c r="DK132"/>
  <c r="DG132"/>
  <c r="DC132"/>
  <c r="CU132"/>
  <c r="CQ132"/>
  <c r="CM132"/>
  <c r="CI132"/>
  <c r="CE132"/>
  <c r="BW132"/>
  <c r="BO132"/>
  <c r="BG132"/>
  <c r="AY132"/>
  <c r="AQ132"/>
  <c r="AI132"/>
  <c r="AA132"/>
  <c r="DJ132"/>
  <c r="DF132"/>
  <c r="DB132"/>
  <c r="CT132"/>
  <c r="CP132"/>
  <c r="CL132"/>
  <c r="CH132"/>
  <c r="CD132"/>
  <c r="BV132"/>
  <c r="BN132"/>
  <c r="BF132"/>
  <c r="AX132"/>
  <c r="AP132"/>
  <c r="AH132"/>
  <c r="Z132"/>
  <c r="DM132"/>
  <c r="DI132"/>
  <c r="DE132"/>
  <c r="CW132"/>
  <c r="CS132"/>
  <c r="CO132"/>
  <c r="CK132"/>
  <c r="CG132"/>
  <c r="BY132"/>
  <c r="BQ132"/>
  <c r="BI132"/>
  <c r="BA132"/>
  <c r="AS132"/>
  <c r="AK132"/>
  <c r="AC132"/>
  <c r="DL132"/>
  <c r="DH132"/>
  <c r="DD132"/>
  <c r="CV132"/>
  <c r="CR132"/>
  <c r="CN132"/>
  <c r="CJ132"/>
  <c r="CF132"/>
  <c r="BX132"/>
  <c r="BP132"/>
  <c r="BH132"/>
  <c r="AZ132"/>
  <c r="AR132"/>
  <c r="AJ132"/>
  <c r="AB132"/>
  <c r="AG33"/>
  <c r="AG131" s="1"/>
  <c r="AK33"/>
  <c r="AK35" s="1"/>
  <c r="AK37" s="1"/>
  <c r="AK39" s="1"/>
  <c r="AK41" s="1"/>
  <c r="AK139" s="1"/>
  <c r="AO33"/>
  <c r="AS33"/>
  <c r="AS35" s="1"/>
  <c r="AS37" s="1"/>
  <c r="AS39" s="1"/>
  <c r="AS41" s="1"/>
  <c r="AS139" s="1"/>
  <c r="AW33"/>
  <c r="AW131" s="1"/>
  <c r="BA33"/>
  <c r="BA35" s="1"/>
  <c r="BA37" s="1"/>
  <c r="BA39" s="1"/>
  <c r="BA41" s="1"/>
  <c r="BA139" s="1"/>
  <c r="BE33"/>
  <c r="BI33"/>
  <c r="BI35" s="1"/>
  <c r="BI37" s="1"/>
  <c r="BI39" s="1"/>
  <c r="BI41" s="1"/>
  <c r="BI139" s="1"/>
  <c r="BM33"/>
  <c r="BM131" s="1"/>
  <c r="BQ33"/>
  <c r="BQ35" s="1"/>
  <c r="BQ37" s="1"/>
  <c r="BQ39" s="1"/>
  <c r="BQ41" s="1"/>
  <c r="BQ139" s="1"/>
  <c r="BU33"/>
  <c r="BY33"/>
  <c r="BY35" s="1"/>
  <c r="BY37" s="1"/>
  <c r="BY39" s="1"/>
  <c r="BY41" s="1"/>
  <c r="BY139" s="1"/>
  <c r="CC33"/>
  <c r="CC131" s="1"/>
  <c r="CG33"/>
  <c r="CG35" s="1"/>
  <c r="CG37" s="1"/>
  <c r="CG39" s="1"/>
  <c r="CG41" s="1"/>
  <c r="CG139" s="1"/>
  <c r="CK33"/>
  <c r="CK35" s="1"/>
  <c r="CK37" s="1"/>
  <c r="CK39" s="1"/>
  <c r="CK41" s="1"/>
  <c r="CK139" s="1"/>
  <c r="CO33"/>
  <c r="CO35" s="1"/>
  <c r="CO37" s="1"/>
  <c r="CO39" s="1"/>
  <c r="CO41" s="1"/>
  <c r="CO139" s="1"/>
  <c r="CS33"/>
  <c r="CS35" s="1"/>
  <c r="CS37" s="1"/>
  <c r="CS39" s="1"/>
  <c r="CS41" s="1"/>
  <c r="CS139" s="1"/>
  <c r="CW33"/>
  <c r="CW35" s="1"/>
  <c r="CW37" s="1"/>
  <c r="CW39" s="1"/>
  <c r="CW41" s="1"/>
  <c r="CW139" s="1"/>
  <c r="DA33"/>
  <c r="DE33"/>
  <c r="DE35" s="1"/>
  <c r="DE37" s="1"/>
  <c r="DE39" s="1"/>
  <c r="DE41" s="1"/>
  <c r="DE139" s="1"/>
  <c r="DI33"/>
  <c r="DI35" s="1"/>
  <c r="DI37" s="1"/>
  <c r="DI39" s="1"/>
  <c r="DI41" s="1"/>
  <c r="DI139" s="1"/>
  <c r="DM33"/>
  <c r="DM35" s="1"/>
  <c r="DM37" s="1"/>
  <c r="DM39" s="1"/>
  <c r="DM41" s="1"/>
  <c r="DM139" s="1"/>
  <c r="AT34"/>
  <c r="AT35" s="1"/>
  <c r="BJ34"/>
  <c r="CX34" s="1"/>
  <c r="BZ34"/>
  <c r="BZ35" s="1"/>
  <c r="BC56"/>
  <c r="BC58" s="1"/>
  <c r="BC60" s="1"/>
  <c r="BC62" s="1"/>
  <c r="BK34"/>
  <c r="CY34" s="1"/>
  <c r="BS34"/>
  <c r="AE34" s="1"/>
  <c r="AF35"/>
  <c r="CZ34"/>
  <c r="AF34"/>
  <c r="X34" s="1"/>
  <c r="AN35"/>
  <c r="AN37" s="1"/>
  <c r="AN39" s="1"/>
  <c r="AN41" s="1"/>
  <c r="AN34"/>
  <c r="J45"/>
  <c r="G44"/>
  <c r="CP33"/>
  <c r="CP35" s="1"/>
  <c r="CP37" s="1"/>
  <c r="CP39" s="1"/>
  <c r="CP41" s="1"/>
  <c r="CT33"/>
  <c r="CT35" s="1"/>
  <c r="CT37" s="1"/>
  <c r="CT39" s="1"/>
  <c r="CT41" s="1"/>
  <c r="CT139" s="1"/>
  <c r="CX33"/>
  <c r="DB33"/>
  <c r="DB35" s="1"/>
  <c r="DB37" s="1"/>
  <c r="DB39" s="1"/>
  <c r="DB41" s="1"/>
  <c r="DB139" s="1"/>
  <c r="DF33"/>
  <c r="DF35" s="1"/>
  <c r="DF37" s="1"/>
  <c r="DF39" s="1"/>
  <c r="DF41" s="1"/>
  <c r="DF139" s="1"/>
  <c r="DJ33"/>
  <c r="DJ35" s="1"/>
  <c r="DJ37" s="1"/>
  <c r="DJ39" s="1"/>
  <c r="DJ41" s="1"/>
  <c r="DJ139" s="1"/>
  <c r="AX54"/>
  <c r="AX56" s="1"/>
  <c r="AX58" s="1"/>
  <c r="AX60" s="1"/>
  <c r="AX62" s="1"/>
  <c r="AX139" s="1"/>
  <c r="BB54"/>
  <c r="BF54"/>
  <c r="BF56" s="1"/>
  <c r="BF58" s="1"/>
  <c r="BF60" s="1"/>
  <c r="BF62" s="1"/>
  <c r="BF139" s="1"/>
  <c r="BJ54"/>
  <c r="BN54"/>
  <c r="BN56" s="1"/>
  <c r="BN58" s="1"/>
  <c r="BN60" s="1"/>
  <c r="BN62" s="1"/>
  <c r="BN139" s="1"/>
  <c r="BR54"/>
  <c r="BV54"/>
  <c r="BV56" s="1"/>
  <c r="BV58" s="1"/>
  <c r="BV60" s="1"/>
  <c r="BV62" s="1"/>
  <c r="BV139" s="1"/>
  <c r="BZ54"/>
  <c r="BZ131" s="1"/>
  <c r="CD54"/>
  <c r="CD56" s="1"/>
  <c r="CD58" s="1"/>
  <c r="CD60" s="1"/>
  <c r="CD62" s="1"/>
  <c r="CD139" s="1"/>
  <c r="CH54"/>
  <c r="CL54"/>
  <c r="CL56" s="1"/>
  <c r="CL58" s="1"/>
  <c r="CL60" s="1"/>
  <c r="CL62" s="1"/>
  <c r="CL139" s="1"/>
  <c r="CP54"/>
  <c r="CT54"/>
  <c r="CT56" s="1"/>
  <c r="CT58" s="1"/>
  <c r="CT60" s="1"/>
  <c r="CT62" s="1"/>
  <c r="CX54"/>
  <c r="DB54"/>
  <c r="DB56" s="1"/>
  <c r="DB58" s="1"/>
  <c r="DB60" s="1"/>
  <c r="DB62" s="1"/>
  <c r="DF54"/>
  <c r="DF56" s="1"/>
  <c r="DF58" s="1"/>
  <c r="DF60" s="1"/>
  <c r="DF62" s="1"/>
  <c r="DJ54"/>
  <c r="DJ56" s="1"/>
  <c r="DJ58" s="1"/>
  <c r="DJ60" s="1"/>
  <c r="DJ62" s="1"/>
  <c r="AL55"/>
  <c r="AT55"/>
  <c r="AL56"/>
  <c r="AL58" s="1"/>
  <c r="AL60" s="1"/>
  <c r="AT56"/>
  <c r="AT58" s="1"/>
  <c r="AT60" s="1"/>
  <c r="DK54"/>
  <c r="DK56" s="1"/>
  <c r="DK58" s="1"/>
  <c r="DK60" s="1"/>
  <c r="DK62" s="1"/>
  <c r="DK139" s="1"/>
  <c r="AM55"/>
  <c r="AM56" s="1"/>
  <c r="AM58" s="1"/>
  <c r="AM60" s="1"/>
  <c r="AM62" s="1"/>
  <c r="AU55"/>
  <c r="BC55"/>
  <c r="BK55"/>
  <c r="CY55" s="1"/>
  <c r="CY56" s="1"/>
  <c r="BS55"/>
  <c r="BS56" s="1"/>
  <c r="BS58" s="1"/>
  <c r="BS60" s="1"/>
  <c r="BS62" s="1"/>
  <c r="CA55"/>
  <c r="CN54"/>
  <c r="CN56" s="1"/>
  <c r="CN58" s="1"/>
  <c r="CN60" s="1"/>
  <c r="CN62" s="1"/>
  <c r="CN139" s="1"/>
  <c r="CR54"/>
  <c r="CR56" s="1"/>
  <c r="CR58" s="1"/>
  <c r="CR60" s="1"/>
  <c r="CR62" s="1"/>
  <c r="CR139" s="1"/>
  <c r="CV54"/>
  <c r="CV56" s="1"/>
  <c r="CV58" s="1"/>
  <c r="CV60" s="1"/>
  <c r="CV62" s="1"/>
  <c r="CV139" s="1"/>
  <c r="CZ54"/>
  <c r="CZ56" s="1"/>
  <c r="DD54"/>
  <c r="DD56" s="1"/>
  <c r="DD58" s="1"/>
  <c r="DD60" s="1"/>
  <c r="DD62" s="1"/>
  <c r="DD139" s="1"/>
  <c r="DH54"/>
  <c r="DH56" s="1"/>
  <c r="DH58" s="1"/>
  <c r="DH60" s="1"/>
  <c r="DH62" s="1"/>
  <c r="DH139" s="1"/>
  <c r="DL54"/>
  <c r="DL56" s="1"/>
  <c r="DL58" s="1"/>
  <c r="DL60" s="1"/>
  <c r="DL62" s="1"/>
  <c r="DL139" s="1"/>
  <c r="AF55"/>
  <c r="X55" s="1"/>
  <c r="AN55"/>
  <c r="AN56" s="1"/>
  <c r="AN58" s="1"/>
  <c r="AN60" s="1"/>
  <c r="AN62" s="1"/>
  <c r="AV55"/>
  <c r="BD55"/>
  <c r="BD56" s="1"/>
  <c r="BD58" s="1"/>
  <c r="BD60" s="1"/>
  <c r="BD62" s="1"/>
  <c r="BL55"/>
  <c r="BT55"/>
  <c r="CB55"/>
  <c r="CZ55"/>
  <c r="AG54"/>
  <c r="AK54"/>
  <c r="AK56" s="1"/>
  <c r="AK58" s="1"/>
  <c r="AK60" s="1"/>
  <c r="AK62" s="1"/>
  <c r="AO54"/>
  <c r="AS54"/>
  <c r="AS56" s="1"/>
  <c r="AS58" s="1"/>
  <c r="AS60" s="1"/>
  <c r="AS62" s="1"/>
  <c r="AW54"/>
  <c r="J65" s="1"/>
  <c r="BA54"/>
  <c r="BA56" s="1"/>
  <c r="BA58" s="1"/>
  <c r="BA60" s="1"/>
  <c r="BA62" s="1"/>
  <c r="BE54"/>
  <c r="BI54"/>
  <c r="BI56" s="1"/>
  <c r="BI58" s="1"/>
  <c r="BI60" s="1"/>
  <c r="BI62" s="1"/>
  <c r="BM54"/>
  <c r="BQ54"/>
  <c r="BQ56" s="1"/>
  <c r="BQ58" s="1"/>
  <c r="BQ60" s="1"/>
  <c r="BQ62" s="1"/>
  <c r="BU54"/>
  <c r="BY54"/>
  <c r="BY56" s="1"/>
  <c r="BY58" s="1"/>
  <c r="BY60" s="1"/>
  <c r="BY62" s="1"/>
  <c r="CC54"/>
  <c r="CG54"/>
  <c r="CG56" s="1"/>
  <c r="CG58" s="1"/>
  <c r="CG60" s="1"/>
  <c r="CG62" s="1"/>
  <c r="CK54"/>
  <c r="CK56" s="1"/>
  <c r="CK58" s="1"/>
  <c r="CK60" s="1"/>
  <c r="CK62" s="1"/>
  <c r="CO54"/>
  <c r="CO56" s="1"/>
  <c r="CO58" s="1"/>
  <c r="CO60" s="1"/>
  <c r="CO62" s="1"/>
  <c r="CS54"/>
  <c r="CS56" s="1"/>
  <c r="CS58" s="1"/>
  <c r="CS60" s="1"/>
  <c r="CS62" s="1"/>
  <c r="CW54"/>
  <c r="CW56" s="1"/>
  <c r="CW58" s="1"/>
  <c r="CW60" s="1"/>
  <c r="CW62" s="1"/>
  <c r="DA54"/>
  <c r="DE54"/>
  <c r="DE56" s="1"/>
  <c r="DE58" s="1"/>
  <c r="DE60" s="1"/>
  <c r="DE62" s="1"/>
  <c r="DI54"/>
  <c r="DI56" s="1"/>
  <c r="DI58" s="1"/>
  <c r="DI60" s="1"/>
  <c r="DI62" s="1"/>
  <c r="AE75"/>
  <c r="AI75"/>
  <c r="AI77" s="1"/>
  <c r="AI78" s="1"/>
  <c r="AI79" s="1"/>
  <c r="AI81" s="1"/>
  <c r="AI139" s="1"/>
  <c r="AM75"/>
  <c r="AQ75"/>
  <c r="AQ77" s="1"/>
  <c r="AQ78" s="1"/>
  <c r="AQ79" s="1"/>
  <c r="AQ81" s="1"/>
  <c r="AQ139" s="1"/>
  <c r="AU75"/>
  <c r="AY75"/>
  <c r="AY77" s="1"/>
  <c r="AY78" s="1"/>
  <c r="AY79" s="1"/>
  <c r="AY81" s="1"/>
  <c r="AY139" s="1"/>
  <c r="BC75"/>
  <c r="BG75"/>
  <c r="BG77" s="1"/>
  <c r="BG78" s="1"/>
  <c r="BG79" s="1"/>
  <c r="BG81" s="1"/>
  <c r="BG139" s="1"/>
  <c r="BK75"/>
  <c r="BO75"/>
  <c r="BO77" s="1"/>
  <c r="BO78" s="1"/>
  <c r="BO79" s="1"/>
  <c r="BO81" s="1"/>
  <c r="BO139" s="1"/>
  <c r="BS75"/>
  <c r="BW75"/>
  <c r="BW77" s="1"/>
  <c r="BW78" s="1"/>
  <c r="BW79" s="1"/>
  <c r="BW81" s="1"/>
  <c r="BW139" s="1"/>
  <c r="CA75"/>
  <c r="CE75"/>
  <c r="CE77" s="1"/>
  <c r="CE78" s="1"/>
  <c r="CE79" s="1"/>
  <c r="CE81" s="1"/>
  <c r="CE139" s="1"/>
  <c r="CI75"/>
  <c r="CI77" s="1"/>
  <c r="CI78" s="1"/>
  <c r="CI79" s="1"/>
  <c r="CI81" s="1"/>
  <c r="CI139" s="1"/>
  <c r="CM75"/>
  <c r="CM77" s="1"/>
  <c r="CM78" s="1"/>
  <c r="CM79" s="1"/>
  <c r="CM81" s="1"/>
  <c r="CM139" s="1"/>
  <c r="CQ75"/>
  <c r="CQ77" s="1"/>
  <c r="CQ78" s="1"/>
  <c r="CQ79" s="1"/>
  <c r="CQ81" s="1"/>
  <c r="CQ139" s="1"/>
  <c r="CU75"/>
  <c r="CU77" s="1"/>
  <c r="CU78" s="1"/>
  <c r="CU79" s="1"/>
  <c r="CU81" s="1"/>
  <c r="CU139" s="1"/>
  <c r="CY75"/>
  <c r="DC75"/>
  <c r="DC77" s="1"/>
  <c r="DC78" s="1"/>
  <c r="DC79" s="1"/>
  <c r="DC81" s="1"/>
  <c r="DC139" s="1"/>
  <c r="DG75"/>
  <c r="DG77" s="1"/>
  <c r="DG78" s="1"/>
  <c r="DG79" s="1"/>
  <c r="DG81" s="1"/>
  <c r="DG139" s="1"/>
  <c r="DK75"/>
  <c r="DK77" s="1"/>
  <c r="DK78" s="1"/>
  <c r="DK79" s="1"/>
  <c r="DK81" s="1"/>
  <c r="AF75"/>
  <c r="AJ75"/>
  <c r="AJ77" s="1"/>
  <c r="AJ78" s="1"/>
  <c r="AJ79" s="1"/>
  <c r="AJ81" s="1"/>
  <c r="AJ139" s="1"/>
  <c r="AN75"/>
  <c r="AR75"/>
  <c r="AR77" s="1"/>
  <c r="AR78" s="1"/>
  <c r="AR79" s="1"/>
  <c r="AR81" s="1"/>
  <c r="AR139" s="1"/>
  <c r="AV75"/>
  <c r="AZ75"/>
  <c r="AZ77" s="1"/>
  <c r="AZ78" s="1"/>
  <c r="AZ79" s="1"/>
  <c r="AZ81" s="1"/>
  <c r="AZ139" s="1"/>
  <c r="BD75"/>
  <c r="BH75"/>
  <c r="BH77" s="1"/>
  <c r="BH78" s="1"/>
  <c r="BH79" s="1"/>
  <c r="BH81" s="1"/>
  <c r="BH139" s="1"/>
  <c r="BL75"/>
  <c r="BP75"/>
  <c r="BP77" s="1"/>
  <c r="BP78" s="1"/>
  <c r="BP79" s="1"/>
  <c r="BP81" s="1"/>
  <c r="BP139" s="1"/>
  <c r="BT75"/>
  <c r="BX75"/>
  <c r="BX77" s="1"/>
  <c r="BX78" s="1"/>
  <c r="BX79" s="1"/>
  <c r="BX81" s="1"/>
  <c r="BX139" s="1"/>
  <c r="CB75"/>
  <c r="CF75"/>
  <c r="CF77" s="1"/>
  <c r="CF78" s="1"/>
  <c r="CF79" s="1"/>
  <c r="CF81" s="1"/>
  <c r="CF139" s="1"/>
  <c r="CJ75"/>
  <c r="CJ77" s="1"/>
  <c r="CJ78" s="1"/>
  <c r="CJ79" s="1"/>
  <c r="CJ81" s="1"/>
  <c r="CJ139" s="1"/>
  <c r="CN75"/>
  <c r="CN77" s="1"/>
  <c r="CN78" s="1"/>
  <c r="CN79" s="1"/>
  <c r="CN81" s="1"/>
  <c r="CR75"/>
  <c r="CR77" s="1"/>
  <c r="CR78" s="1"/>
  <c r="CR79" s="1"/>
  <c r="CR81" s="1"/>
  <c r="CV75"/>
  <c r="CV77" s="1"/>
  <c r="CV78" s="1"/>
  <c r="CV79" s="1"/>
  <c r="CV81" s="1"/>
  <c r="CZ75"/>
  <c r="DD75"/>
  <c r="DD77" s="1"/>
  <c r="DD78" s="1"/>
  <c r="DD79" s="1"/>
  <c r="DD81" s="1"/>
  <c r="DH75"/>
  <c r="DH77" s="1"/>
  <c r="DH78" s="1"/>
  <c r="DH79" s="1"/>
  <c r="DH81" s="1"/>
  <c r="DL75"/>
  <c r="DL77" s="1"/>
  <c r="DL78" s="1"/>
  <c r="DL79" s="1"/>
  <c r="DL81" s="1"/>
  <c r="AU95"/>
  <c r="AU97" s="1"/>
  <c r="AU99" s="1"/>
  <c r="AU101" s="1"/>
  <c r="CA95"/>
  <c r="CA97" s="1"/>
  <c r="CA99" s="1"/>
  <c r="CA101" s="1"/>
  <c r="AG75"/>
  <c r="AK75"/>
  <c r="AK77" s="1"/>
  <c r="AK78" s="1"/>
  <c r="AK79" s="1"/>
  <c r="AK81" s="1"/>
  <c r="AO75"/>
  <c r="AS75"/>
  <c r="AS77" s="1"/>
  <c r="AS78" s="1"/>
  <c r="AS79" s="1"/>
  <c r="AS81" s="1"/>
  <c r="AW75"/>
  <c r="BA75"/>
  <c r="BA77" s="1"/>
  <c r="BA78" s="1"/>
  <c r="BA79" s="1"/>
  <c r="BA81" s="1"/>
  <c r="BE75"/>
  <c r="BI75"/>
  <c r="BI77" s="1"/>
  <c r="BI78" s="1"/>
  <c r="BI79" s="1"/>
  <c r="BI81" s="1"/>
  <c r="BM75"/>
  <c r="BQ75"/>
  <c r="BQ77" s="1"/>
  <c r="BQ78" s="1"/>
  <c r="BQ79" s="1"/>
  <c r="BQ81" s="1"/>
  <c r="BU75"/>
  <c r="BY75"/>
  <c r="BY77" s="1"/>
  <c r="BY78" s="1"/>
  <c r="BY79" s="1"/>
  <c r="BY81" s="1"/>
  <c r="CC75"/>
  <c r="CG75"/>
  <c r="CG77" s="1"/>
  <c r="CG78" s="1"/>
  <c r="CG79" s="1"/>
  <c r="CG81" s="1"/>
  <c r="CK75"/>
  <c r="CK77" s="1"/>
  <c r="CK78" s="1"/>
  <c r="CK79" s="1"/>
  <c r="CK81" s="1"/>
  <c r="CO75"/>
  <c r="CO77" s="1"/>
  <c r="CO78" s="1"/>
  <c r="CO79" s="1"/>
  <c r="CO81" s="1"/>
  <c r="CS75"/>
  <c r="CS77" s="1"/>
  <c r="CS78" s="1"/>
  <c r="CS79" s="1"/>
  <c r="CS81" s="1"/>
  <c r="CW75"/>
  <c r="CW77" s="1"/>
  <c r="CW78" s="1"/>
  <c r="CW79" s="1"/>
  <c r="CW81" s="1"/>
  <c r="DA75"/>
  <c r="DE75"/>
  <c r="DE77" s="1"/>
  <c r="DE78" s="1"/>
  <c r="DE79" s="1"/>
  <c r="DE81" s="1"/>
  <c r="DI75"/>
  <c r="DI77" s="1"/>
  <c r="DI78" s="1"/>
  <c r="DI79" s="1"/>
  <c r="DI81" s="1"/>
  <c r="DM75"/>
  <c r="DM77" s="1"/>
  <c r="DM78" s="1"/>
  <c r="DM79" s="1"/>
  <c r="DM81" s="1"/>
  <c r="AD75"/>
  <c r="AD131" s="1"/>
  <c r="AH75"/>
  <c r="AH77" s="1"/>
  <c r="AH78" s="1"/>
  <c r="AH79" s="1"/>
  <c r="AH81" s="1"/>
  <c r="AH139" s="1"/>
  <c r="AL75"/>
  <c r="AP75"/>
  <c r="AP77" s="1"/>
  <c r="AP78" s="1"/>
  <c r="AP79" s="1"/>
  <c r="AP81" s="1"/>
  <c r="AP139" s="1"/>
  <c r="AT75"/>
  <c r="AT131" s="1"/>
  <c r="AX75"/>
  <c r="AX77" s="1"/>
  <c r="AX78" s="1"/>
  <c r="AX79" s="1"/>
  <c r="AX81" s="1"/>
  <c r="BB75"/>
  <c r="BF75"/>
  <c r="BF77" s="1"/>
  <c r="BF78" s="1"/>
  <c r="BF79" s="1"/>
  <c r="BF81" s="1"/>
  <c r="BJ75"/>
  <c r="BN75"/>
  <c r="BN77" s="1"/>
  <c r="BN78" s="1"/>
  <c r="BN79" s="1"/>
  <c r="BN81" s="1"/>
  <c r="BR75"/>
  <c r="BV75"/>
  <c r="BV77" s="1"/>
  <c r="BV78" s="1"/>
  <c r="BV79" s="1"/>
  <c r="BV81" s="1"/>
  <c r="BZ75"/>
  <c r="CD75"/>
  <c r="CD77" s="1"/>
  <c r="CD78" s="1"/>
  <c r="CD79" s="1"/>
  <c r="CD81" s="1"/>
  <c r="CH75"/>
  <c r="CH77" s="1"/>
  <c r="CH78" s="1"/>
  <c r="CH79" s="1"/>
  <c r="CH81" s="1"/>
  <c r="CL75"/>
  <c r="CL77" s="1"/>
  <c r="CL78" s="1"/>
  <c r="CL79" s="1"/>
  <c r="CL81" s="1"/>
  <c r="CP75"/>
  <c r="CP77" s="1"/>
  <c r="CP78" s="1"/>
  <c r="CP79" s="1"/>
  <c r="CP81" s="1"/>
  <c r="CT75"/>
  <c r="CT77" s="1"/>
  <c r="CT78" s="1"/>
  <c r="CT79" s="1"/>
  <c r="CT81" s="1"/>
  <c r="CX75"/>
  <c r="DB75"/>
  <c r="DB77" s="1"/>
  <c r="DB78" s="1"/>
  <c r="DB79" s="1"/>
  <c r="DB81" s="1"/>
  <c r="DF75"/>
  <c r="DF77" s="1"/>
  <c r="DF78" s="1"/>
  <c r="DF79" s="1"/>
  <c r="DF81" s="1"/>
  <c r="CE93"/>
  <c r="CE95" s="1"/>
  <c r="CE97" s="1"/>
  <c r="CE99" s="1"/>
  <c r="CE101" s="1"/>
  <c r="CI93"/>
  <c r="CI95" s="1"/>
  <c r="CI97" s="1"/>
  <c r="CI99" s="1"/>
  <c r="CI101" s="1"/>
  <c r="CM93"/>
  <c r="CM95" s="1"/>
  <c r="CM97" s="1"/>
  <c r="CM99" s="1"/>
  <c r="CM101" s="1"/>
  <c r="CQ93"/>
  <c r="CQ95" s="1"/>
  <c r="CQ97" s="1"/>
  <c r="CQ99" s="1"/>
  <c r="CQ101" s="1"/>
  <c r="CU93"/>
  <c r="CU95" s="1"/>
  <c r="CU97" s="1"/>
  <c r="CU99" s="1"/>
  <c r="CU101" s="1"/>
  <c r="CY93"/>
  <c r="DC93"/>
  <c r="DC95" s="1"/>
  <c r="DC97" s="1"/>
  <c r="DC99" s="1"/>
  <c r="DC101" s="1"/>
  <c r="DG93"/>
  <c r="DG95" s="1"/>
  <c r="DG97" s="1"/>
  <c r="DG99" s="1"/>
  <c r="DG101" s="1"/>
  <c r="DK93"/>
  <c r="DK95" s="1"/>
  <c r="DK97" s="1"/>
  <c r="DK99" s="1"/>
  <c r="DK101" s="1"/>
  <c r="AM94"/>
  <c r="AM95" s="1"/>
  <c r="AM97" s="1"/>
  <c r="AM99" s="1"/>
  <c r="AM101" s="1"/>
  <c r="AU94"/>
  <c r="BC94"/>
  <c r="BC95" s="1"/>
  <c r="BC97" s="1"/>
  <c r="BC99" s="1"/>
  <c r="BC101" s="1"/>
  <c r="BK94"/>
  <c r="BS94"/>
  <c r="AE94" s="1"/>
  <c r="AE95" s="1"/>
  <c r="CA94"/>
  <c r="AL115"/>
  <c r="AW115"/>
  <c r="AW116" s="1"/>
  <c r="AW117" s="1"/>
  <c r="AW118" s="1"/>
  <c r="AW120" s="1"/>
  <c r="BR116"/>
  <c r="BR115"/>
  <c r="AF93"/>
  <c r="AJ93"/>
  <c r="AJ95" s="1"/>
  <c r="AJ97" s="1"/>
  <c r="AJ99" s="1"/>
  <c r="AJ101" s="1"/>
  <c r="AN93"/>
  <c r="AR93"/>
  <c r="AR95" s="1"/>
  <c r="AR97" s="1"/>
  <c r="AR99" s="1"/>
  <c r="AR101" s="1"/>
  <c r="AV93"/>
  <c r="AZ93"/>
  <c r="AZ95" s="1"/>
  <c r="AZ97" s="1"/>
  <c r="AZ99" s="1"/>
  <c r="AZ101" s="1"/>
  <c r="BD93"/>
  <c r="BH93"/>
  <c r="BH95" s="1"/>
  <c r="BH97" s="1"/>
  <c r="BH99" s="1"/>
  <c r="BH101" s="1"/>
  <c r="BL93"/>
  <c r="BP93"/>
  <c r="BP95" s="1"/>
  <c r="BP97" s="1"/>
  <c r="BP99" s="1"/>
  <c r="BP101" s="1"/>
  <c r="BT93"/>
  <c r="BX93"/>
  <c r="BX95" s="1"/>
  <c r="BX97" s="1"/>
  <c r="BX99" s="1"/>
  <c r="BX101" s="1"/>
  <c r="CB93"/>
  <c r="CF93"/>
  <c r="CF95" s="1"/>
  <c r="CF97" s="1"/>
  <c r="CF99" s="1"/>
  <c r="CF101" s="1"/>
  <c r="CJ93"/>
  <c r="CJ95" s="1"/>
  <c r="CJ97" s="1"/>
  <c r="CJ99" s="1"/>
  <c r="CJ101" s="1"/>
  <c r="CN93"/>
  <c r="CN95" s="1"/>
  <c r="CN97" s="1"/>
  <c r="CN99" s="1"/>
  <c r="CN101" s="1"/>
  <c r="CR93"/>
  <c r="CR95" s="1"/>
  <c r="CR97" s="1"/>
  <c r="CR99" s="1"/>
  <c r="CR101" s="1"/>
  <c r="CV93"/>
  <c r="CV95" s="1"/>
  <c r="CV97" s="1"/>
  <c r="CV99" s="1"/>
  <c r="CV101" s="1"/>
  <c r="CZ93"/>
  <c r="DD93"/>
  <c r="DD95" s="1"/>
  <c r="DD97" s="1"/>
  <c r="DD99" s="1"/>
  <c r="DD101" s="1"/>
  <c r="DH93"/>
  <c r="DH95" s="1"/>
  <c r="DH97" s="1"/>
  <c r="DH99" s="1"/>
  <c r="DH101" s="1"/>
  <c r="DL93"/>
  <c r="DL95" s="1"/>
  <c r="DL97" s="1"/>
  <c r="DL99" s="1"/>
  <c r="DL101" s="1"/>
  <c r="DK114"/>
  <c r="DK116" s="1"/>
  <c r="DK117" s="1"/>
  <c r="DK118" s="1"/>
  <c r="DK120" s="1"/>
  <c r="DG114"/>
  <c r="DG116" s="1"/>
  <c r="DG117" s="1"/>
  <c r="DG118" s="1"/>
  <c r="DG120" s="1"/>
  <c r="DC114"/>
  <c r="DC116" s="1"/>
  <c r="DC117" s="1"/>
  <c r="DC118" s="1"/>
  <c r="DC120" s="1"/>
  <c r="CY114"/>
  <c r="CU114"/>
  <c r="CU116" s="1"/>
  <c r="CU117" s="1"/>
  <c r="CU118" s="1"/>
  <c r="CU120" s="1"/>
  <c r="CQ114"/>
  <c r="CQ116" s="1"/>
  <c r="CQ117" s="1"/>
  <c r="CQ118" s="1"/>
  <c r="CQ120" s="1"/>
  <c r="CM114"/>
  <c r="CM116" s="1"/>
  <c r="CM117" s="1"/>
  <c r="CM118" s="1"/>
  <c r="CM120" s="1"/>
  <c r="CI114"/>
  <c r="CI116" s="1"/>
  <c r="CI117" s="1"/>
  <c r="CI118" s="1"/>
  <c r="CI120" s="1"/>
  <c r="CE114"/>
  <c r="CE116" s="1"/>
  <c r="CE117" s="1"/>
  <c r="CE118" s="1"/>
  <c r="CE120" s="1"/>
  <c r="CA114"/>
  <c r="BW114"/>
  <c r="BW116" s="1"/>
  <c r="BW117" s="1"/>
  <c r="BW118" s="1"/>
  <c r="BW120" s="1"/>
  <c r="BS114"/>
  <c r="BO114"/>
  <c r="BO116" s="1"/>
  <c r="BO117" s="1"/>
  <c r="BO118" s="1"/>
  <c r="BO120" s="1"/>
  <c r="BK114"/>
  <c r="BG114"/>
  <c r="BG116" s="1"/>
  <c r="BG117" s="1"/>
  <c r="BG118" s="1"/>
  <c r="BG120" s="1"/>
  <c r="BC114"/>
  <c r="AY114"/>
  <c r="AY116" s="1"/>
  <c r="AY117" s="1"/>
  <c r="AY118" s="1"/>
  <c r="AY120" s="1"/>
  <c r="AU114"/>
  <c r="AQ114"/>
  <c r="AQ116" s="1"/>
  <c r="AQ117" s="1"/>
  <c r="AQ118" s="1"/>
  <c r="AQ120" s="1"/>
  <c r="AM114"/>
  <c r="AI114"/>
  <c r="AI116" s="1"/>
  <c r="AI117" s="1"/>
  <c r="AI118" s="1"/>
  <c r="AI120" s="1"/>
  <c r="AE114"/>
  <c r="DJ114"/>
  <c r="DJ116" s="1"/>
  <c r="DJ117" s="1"/>
  <c r="DJ118" s="1"/>
  <c r="DJ120" s="1"/>
  <c r="DF114"/>
  <c r="DF116" s="1"/>
  <c r="DF117" s="1"/>
  <c r="DF118" s="1"/>
  <c r="DF120" s="1"/>
  <c r="DB114"/>
  <c r="DB116" s="1"/>
  <c r="DB117" s="1"/>
  <c r="DB118" s="1"/>
  <c r="DB120" s="1"/>
  <c r="CX114"/>
  <c r="CT114"/>
  <c r="CT116" s="1"/>
  <c r="CT117" s="1"/>
  <c r="CT118" s="1"/>
  <c r="CT120" s="1"/>
  <c r="CP114"/>
  <c r="CP116" s="1"/>
  <c r="CP117" s="1"/>
  <c r="CP118" s="1"/>
  <c r="CP120" s="1"/>
  <c r="CL114"/>
  <c r="CL116" s="1"/>
  <c r="CL117" s="1"/>
  <c r="CL118" s="1"/>
  <c r="CL120" s="1"/>
  <c r="DM114"/>
  <c r="DM116" s="1"/>
  <c r="DM117" s="1"/>
  <c r="DM118" s="1"/>
  <c r="DM120" s="1"/>
  <c r="DI114"/>
  <c r="DI116" s="1"/>
  <c r="DI117" s="1"/>
  <c r="DI118" s="1"/>
  <c r="DI120" s="1"/>
  <c r="DE114"/>
  <c r="DE116" s="1"/>
  <c r="DE117" s="1"/>
  <c r="DE118" s="1"/>
  <c r="DE120" s="1"/>
  <c r="DA114"/>
  <c r="CW114"/>
  <c r="CW116" s="1"/>
  <c r="CW117" s="1"/>
  <c r="CW118" s="1"/>
  <c r="CW120" s="1"/>
  <c r="CS114"/>
  <c r="CS116" s="1"/>
  <c r="CS117" s="1"/>
  <c r="CS118" s="1"/>
  <c r="CS120" s="1"/>
  <c r="CO114"/>
  <c r="CO116" s="1"/>
  <c r="CO117" s="1"/>
  <c r="CO118" s="1"/>
  <c r="CO120" s="1"/>
  <c r="CK114"/>
  <c r="CK116" s="1"/>
  <c r="CK117" s="1"/>
  <c r="CK118" s="1"/>
  <c r="CK120" s="1"/>
  <c r="CG114"/>
  <c r="CG116" s="1"/>
  <c r="CG117" s="1"/>
  <c r="CG118" s="1"/>
  <c r="CG120" s="1"/>
  <c r="CC114"/>
  <c r="BY114"/>
  <c r="BY116" s="1"/>
  <c r="BY117" s="1"/>
  <c r="BY118" s="1"/>
  <c r="BY120" s="1"/>
  <c r="BU114"/>
  <c r="BQ114"/>
  <c r="BQ116" s="1"/>
  <c r="BQ117" s="1"/>
  <c r="BQ118" s="1"/>
  <c r="BQ120" s="1"/>
  <c r="BM114"/>
  <c r="BE115" s="1"/>
  <c r="BE116" s="1"/>
  <c r="BE117" s="1"/>
  <c r="BE118" s="1"/>
  <c r="BE120" s="1"/>
  <c r="BI114"/>
  <c r="BI116" s="1"/>
  <c r="BI117" s="1"/>
  <c r="BI118" s="1"/>
  <c r="BI120" s="1"/>
  <c r="DL114"/>
  <c r="DL116" s="1"/>
  <c r="DL117" s="1"/>
  <c r="DL118" s="1"/>
  <c r="DL120" s="1"/>
  <c r="DH114"/>
  <c r="DH116" s="1"/>
  <c r="DH117" s="1"/>
  <c r="DH118" s="1"/>
  <c r="DH120" s="1"/>
  <c r="DD114"/>
  <c r="DD116" s="1"/>
  <c r="DD117" s="1"/>
  <c r="DD118" s="1"/>
  <c r="DD120" s="1"/>
  <c r="CZ114"/>
  <c r="CV114"/>
  <c r="CV116" s="1"/>
  <c r="CV117" s="1"/>
  <c r="CV118" s="1"/>
  <c r="CV120" s="1"/>
  <c r="CR114"/>
  <c r="CR116" s="1"/>
  <c r="CR117" s="1"/>
  <c r="CR118" s="1"/>
  <c r="CR120" s="1"/>
  <c r="CN114"/>
  <c r="CN116" s="1"/>
  <c r="CN117" s="1"/>
  <c r="CN118" s="1"/>
  <c r="CN120" s="1"/>
  <c r="CJ114"/>
  <c r="CJ116" s="1"/>
  <c r="CJ117" s="1"/>
  <c r="CJ118" s="1"/>
  <c r="CJ120" s="1"/>
  <c r="CF114"/>
  <c r="CF116" s="1"/>
  <c r="CF117" s="1"/>
  <c r="CF118" s="1"/>
  <c r="CF120" s="1"/>
  <c r="CB114"/>
  <c r="BX114"/>
  <c r="BX116" s="1"/>
  <c r="BX117" s="1"/>
  <c r="BX118" s="1"/>
  <c r="BX120" s="1"/>
  <c r="BT114"/>
  <c r="BP114"/>
  <c r="BP116" s="1"/>
  <c r="BP117" s="1"/>
  <c r="BP118" s="1"/>
  <c r="BP120" s="1"/>
  <c r="BL114"/>
  <c r="BH114"/>
  <c r="BH116" s="1"/>
  <c r="BH117" s="1"/>
  <c r="BH118" s="1"/>
  <c r="BH120" s="1"/>
  <c r="BD114"/>
  <c r="AZ114"/>
  <c r="AZ116" s="1"/>
  <c r="AZ117" s="1"/>
  <c r="AZ118" s="1"/>
  <c r="AZ120" s="1"/>
  <c r="AH114"/>
  <c r="AH116" s="1"/>
  <c r="AH117" s="1"/>
  <c r="AH118" s="1"/>
  <c r="AH120" s="1"/>
  <c r="AN114"/>
  <c r="AS114"/>
  <c r="AS116" s="1"/>
  <c r="AS117" s="1"/>
  <c r="AS118" s="1"/>
  <c r="AS120" s="1"/>
  <c r="AX114"/>
  <c r="AX116" s="1"/>
  <c r="AX117" s="1"/>
  <c r="AX118" s="1"/>
  <c r="AX120" s="1"/>
  <c r="BF114"/>
  <c r="BF116" s="1"/>
  <c r="BF117" s="1"/>
  <c r="BF118" s="1"/>
  <c r="BF120" s="1"/>
  <c r="BV114"/>
  <c r="BV116" s="1"/>
  <c r="BV117" s="1"/>
  <c r="BV118" s="1"/>
  <c r="BV120" s="1"/>
  <c r="AG93"/>
  <c r="AK93"/>
  <c r="AK95" s="1"/>
  <c r="AK97" s="1"/>
  <c r="AK99" s="1"/>
  <c r="AK101" s="1"/>
  <c r="AO93"/>
  <c r="AS93"/>
  <c r="AS95" s="1"/>
  <c r="AS97" s="1"/>
  <c r="AS99" s="1"/>
  <c r="AS101" s="1"/>
  <c r="AW93"/>
  <c r="BA93"/>
  <c r="BA95" s="1"/>
  <c r="BA97" s="1"/>
  <c r="BA99" s="1"/>
  <c r="BA101" s="1"/>
  <c r="BE93"/>
  <c r="BI93"/>
  <c r="BI95" s="1"/>
  <c r="BI97" s="1"/>
  <c r="BI99" s="1"/>
  <c r="BI101" s="1"/>
  <c r="BM93"/>
  <c r="BQ93"/>
  <c r="BQ95" s="1"/>
  <c r="BQ97" s="1"/>
  <c r="BQ99" s="1"/>
  <c r="BQ101" s="1"/>
  <c r="BU93"/>
  <c r="BY93"/>
  <c r="BY95" s="1"/>
  <c r="BY97" s="1"/>
  <c r="BY99" s="1"/>
  <c r="BY101" s="1"/>
  <c r="CC93"/>
  <c r="CG93"/>
  <c r="CG95" s="1"/>
  <c r="CG97" s="1"/>
  <c r="CG99" s="1"/>
  <c r="CG101" s="1"/>
  <c r="CK93"/>
  <c r="CK95" s="1"/>
  <c r="CK97" s="1"/>
  <c r="CK99" s="1"/>
  <c r="CK101" s="1"/>
  <c r="CO93"/>
  <c r="CO95" s="1"/>
  <c r="CO97" s="1"/>
  <c r="CO99" s="1"/>
  <c r="CO101" s="1"/>
  <c r="CS93"/>
  <c r="CS95" s="1"/>
  <c r="CS97" s="1"/>
  <c r="CS99" s="1"/>
  <c r="CS101" s="1"/>
  <c r="CW93"/>
  <c r="CW95" s="1"/>
  <c r="CW97" s="1"/>
  <c r="CW99" s="1"/>
  <c r="CW101" s="1"/>
  <c r="DA93"/>
  <c r="DE93"/>
  <c r="DE95" s="1"/>
  <c r="DE97" s="1"/>
  <c r="DE99" s="1"/>
  <c r="DE101" s="1"/>
  <c r="DI93"/>
  <c r="DI95" s="1"/>
  <c r="DI97" s="1"/>
  <c r="DI99" s="1"/>
  <c r="DI101" s="1"/>
  <c r="DM93"/>
  <c r="DM95" s="1"/>
  <c r="DM97" s="1"/>
  <c r="DM99" s="1"/>
  <c r="DM101" s="1"/>
  <c r="AD114"/>
  <c r="AJ114"/>
  <c r="AJ116" s="1"/>
  <c r="AJ117" s="1"/>
  <c r="AJ118" s="1"/>
  <c r="AJ120" s="1"/>
  <c r="AO114"/>
  <c r="AT114"/>
  <c r="BA114"/>
  <c r="BA116" s="1"/>
  <c r="BA117" s="1"/>
  <c r="BA118" s="1"/>
  <c r="BA120" s="1"/>
  <c r="BJ114"/>
  <c r="BZ114"/>
  <c r="J109"/>
  <c r="AH93"/>
  <c r="AH95" s="1"/>
  <c r="AH97" s="1"/>
  <c r="AH99" s="1"/>
  <c r="AH101" s="1"/>
  <c r="AL93"/>
  <c r="AP93"/>
  <c r="AP95" s="1"/>
  <c r="AP97" s="1"/>
  <c r="AP99" s="1"/>
  <c r="AP101" s="1"/>
  <c r="AT93"/>
  <c r="AX93"/>
  <c r="AX95" s="1"/>
  <c r="AX97" s="1"/>
  <c r="AX99" s="1"/>
  <c r="AX101" s="1"/>
  <c r="BB93"/>
  <c r="BF93"/>
  <c r="BF95" s="1"/>
  <c r="BF97" s="1"/>
  <c r="BF99" s="1"/>
  <c r="BF101" s="1"/>
  <c r="BJ93"/>
  <c r="BN93"/>
  <c r="BN95" s="1"/>
  <c r="BN97" s="1"/>
  <c r="BN99" s="1"/>
  <c r="BN101" s="1"/>
  <c r="BR93"/>
  <c r="BV93"/>
  <c r="BV95" s="1"/>
  <c r="BV97" s="1"/>
  <c r="BV99" s="1"/>
  <c r="BV101" s="1"/>
  <c r="BZ93"/>
  <c r="CD93"/>
  <c r="CD95" s="1"/>
  <c r="CD97" s="1"/>
  <c r="CD99" s="1"/>
  <c r="CD101" s="1"/>
  <c r="CH93"/>
  <c r="CL93"/>
  <c r="CL95" s="1"/>
  <c r="CL97" s="1"/>
  <c r="CL99" s="1"/>
  <c r="CL101" s="1"/>
  <c r="CP93"/>
  <c r="CT93"/>
  <c r="CT95" s="1"/>
  <c r="CT97" s="1"/>
  <c r="CT99" s="1"/>
  <c r="CT101" s="1"/>
  <c r="CX93"/>
  <c r="DB93"/>
  <c r="DB95" s="1"/>
  <c r="DB97" s="1"/>
  <c r="DB99" s="1"/>
  <c r="DB101" s="1"/>
  <c r="DF93"/>
  <c r="DF95" s="1"/>
  <c r="DF97" s="1"/>
  <c r="DF99" s="1"/>
  <c r="DF101" s="1"/>
  <c r="AF114"/>
  <c r="AK114"/>
  <c r="AK116" s="1"/>
  <c r="AK117" s="1"/>
  <c r="AK118" s="1"/>
  <c r="AK120" s="1"/>
  <c r="AP114"/>
  <c r="AP116" s="1"/>
  <c r="AP117" s="1"/>
  <c r="AP118" s="1"/>
  <c r="AP120" s="1"/>
  <c r="AV114"/>
  <c r="BB114"/>
  <c r="BN114"/>
  <c r="BN116" s="1"/>
  <c r="BN117" s="1"/>
  <c r="BN118" s="1"/>
  <c r="BN120" s="1"/>
  <c r="CD114"/>
  <c r="CD116" s="1"/>
  <c r="CD117" s="1"/>
  <c r="CD118" s="1"/>
  <c r="CD120" s="1"/>
  <c r="BZ37" l="1"/>
  <c r="CA37"/>
  <c r="D163"/>
  <c r="BC37"/>
  <c r="BB37"/>
  <c r="CY58"/>
  <c r="W57"/>
  <c r="AE57" s="1"/>
  <c r="AT37"/>
  <c r="BD37"/>
  <c r="BR94"/>
  <c r="BR95" s="1"/>
  <c r="BR97" s="1"/>
  <c r="BR99" s="1"/>
  <c r="J106"/>
  <c r="BB115"/>
  <c r="BB116" s="1"/>
  <c r="BB117" s="1"/>
  <c r="BB118" s="1"/>
  <c r="BB120" s="1"/>
  <c r="AT115"/>
  <c r="AT116" s="1"/>
  <c r="AT117" s="1"/>
  <c r="AT118" s="1"/>
  <c r="AT120" s="1"/>
  <c r="BU116"/>
  <c r="BU117" s="1"/>
  <c r="BU118" s="1"/>
  <c r="BU120" s="1"/>
  <c r="BU115"/>
  <c r="BR117"/>
  <c r="BR118" s="1"/>
  <c r="BR120" s="1"/>
  <c r="G69"/>
  <c r="CP56"/>
  <c r="CP58" s="1"/>
  <c r="CP60" s="1"/>
  <c r="CP62" s="1"/>
  <c r="CP139" s="1"/>
  <c r="D162" s="1"/>
  <c r="K21" s="1"/>
  <c r="J66"/>
  <c r="BJ56"/>
  <c r="BJ58" s="1"/>
  <c r="BJ60" s="1"/>
  <c r="BJ55"/>
  <c r="CX55" s="1"/>
  <c r="CB56"/>
  <c r="AV56"/>
  <c r="AJ131"/>
  <c r="BP131"/>
  <c r="CV131"/>
  <c r="DL131"/>
  <c r="CS131"/>
  <c r="DI131"/>
  <c r="BJ131"/>
  <c r="CP131"/>
  <c r="DF131"/>
  <c r="AQ131"/>
  <c r="BG131"/>
  <c r="BW131"/>
  <c r="CM131"/>
  <c r="DC131"/>
  <c r="AX133"/>
  <c r="CD133"/>
  <c r="CT133"/>
  <c r="DJ133"/>
  <c r="AP135"/>
  <c r="BF135"/>
  <c r="BV135"/>
  <c r="CL135"/>
  <c r="DB135"/>
  <c r="AQ133"/>
  <c r="BG133"/>
  <c r="BW133"/>
  <c r="CM133"/>
  <c r="DC133"/>
  <c r="AI135"/>
  <c r="AY135"/>
  <c r="BO135"/>
  <c r="CE135"/>
  <c r="CU135"/>
  <c r="DK135"/>
  <c r="CJ133"/>
  <c r="CR135"/>
  <c r="DH135"/>
  <c r="AK133"/>
  <c r="BA133"/>
  <c r="BQ133"/>
  <c r="CG133"/>
  <c r="CW133"/>
  <c r="DM133"/>
  <c r="AS135"/>
  <c r="BI135"/>
  <c r="BY135"/>
  <c r="CO135"/>
  <c r="DE135"/>
  <c r="AP137"/>
  <c r="BF137"/>
  <c r="BV137"/>
  <c r="CL137"/>
  <c r="DB137"/>
  <c r="AQ137"/>
  <c r="BG137"/>
  <c r="BW137"/>
  <c r="CM137"/>
  <c r="DC137"/>
  <c r="CR137"/>
  <c r="DH137"/>
  <c r="AK137"/>
  <c r="BA137"/>
  <c r="BQ137"/>
  <c r="CG137"/>
  <c r="CW137"/>
  <c r="DM137"/>
  <c r="AE35"/>
  <c r="CZ35"/>
  <c r="CY35"/>
  <c r="J124"/>
  <c r="CP95"/>
  <c r="CP97" s="1"/>
  <c r="CP99" s="1"/>
  <c r="CP101" s="1"/>
  <c r="G108"/>
  <c r="BZ95"/>
  <c r="BZ97" s="1"/>
  <c r="BZ99" s="1"/>
  <c r="BZ101" s="1"/>
  <c r="BZ94"/>
  <c r="J105"/>
  <c r="BJ95"/>
  <c r="BJ97" s="1"/>
  <c r="BJ99" s="1"/>
  <c r="BJ94"/>
  <c r="AT94"/>
  <c r="AT95" s="1"/>
  <c r="AT97" s="1"/>
  <c r="AT99" s="1"/>
  <c r="J104"/>
  <c r="J144" s="1"/>
  <c r="BT95"/>
  <c r="BT97" s="1"/>
  <c r="BT99" s="1"/>
  <c r="BT101" s="1"/>
  <c r="BT94"/>
  <c r="AN95"/>
  <c r="AN97" s="1"/>
  <c r="AN99" s="1"/>
  <c r="AN101" s="1"/>
  <c r="AN94"/>
  <c r="BS95"/>
  <c r="BS97" s="1"/>
  <c r="BS99" s="1"/>
  <c r="BS101" s="1"/>
  <c r="BU56"/>
  <c r="BU58" s="1"/>
  <c r="BU60" s="1"/>
  <c r="BU62" s="1"/>
  <c r="BU55"/>
  <c r="AO55"/>
  <c r="AO56" s="1"/>
  <c r="AO58" s="1"/>
  <c r="AO60" s="1"/>
  <c r="BZ56"/>
  <c r="BZ58" s="1"/>
  <c r="BZ60" s="1"/>
  <c r="BZ62" s="1"/>
  <c r="BZ55"/>
  <c r="BZ132" s="1"/>
  <c r="CA56"/>
  <c r="CA58" s="1"/>
  <c r="CA60" s="1"/>
  <c r="CA62" s="1"/>
  <c r="AU56"/>
  <c r="BU35"/>
  <c r="BU34"/>
  <c r="AO35"/>
  <c r="AO34"/>
  <c r="AZ131"/>
  <c r="CF131"/>
  <c r="BZ116"/>
  <c r="BZ117" s="1"/>
  <c r="BZ118" s="1"/>
  <c r="BZ120" s="1"/>
  <c r="BZ115"/>
  <c r="AO115"/>
  <c r="AO116" s="1"/>
  <c r="AO117" s="1"/>
  <c r="AO118" s="1"/>
  <c r="AO120" s="1"/>
  <c r="CC95"/>
  <c r="CC97" s="1"/>
  <c r="CC99" s="1"/>
  <c r="CC101" s="1"/>
  <c r="CC94"/>
  <c r="BM94"/>
  <c r="BM95" s="1"/>
  <c r="BM97" s="1"/>
  <c r="BM99" s="1"/>
  <c r="BM101" s="1"/>
  <c r="AW95"/>
  <c r="AW97" s="1"/>
  <c r="AW99" s="1"/>
  <c r="AW101" s="1"/>
  <c r="BE94"/>
  <c r="AW94"/>
  <c r="BT115"/>
  <c r="BT116" s="1"/>
  <c r="BT117" s="1"/>
  <c r="BT118" s="1"/>
  <c r="BT120" s="1"/>
  <c r="AM116"/>
  <c r="AM117" s="1"/>
  <c r="AM118" s="1"/>
  <c r="AM120" s="1"/>
  <c r="AM115"/>
  <c r="BS116"/>
  <c r="BS117" s="1"/>
  <c r="BS118" s="1"/>
  <c r="BS120" s="1"/>
  <c r="BS115"/>
  <c r="J122"/>
  <c r="J83"/>
  <c r="BR76"/>
  <c r="AL77"/>
  <c r="AL78" s="1"/>
  <c r="AL79" s="1"/>
  <c r="AL81" s="1"/>
  <c r="AL76"/>
  <c r="CC76"/>
  <c r="CC77" s="1"/>
  <c r="CC78" s="1"/>
  <c r="CC79" s="1"/>
  <c r="CC81" s="1"/>
  <c r="BM77"/>
  <c r="BM78" s="1"/>
  <c r="BM79" s="1"/>
  <c r="BM81" s="1"/>
  <c r="BM76"/>
  <c r="BE76"/>
  <c r="AW76"/>
  <c r="AW77" s="1"/>
  <c r="AW78" s="1"/>
  <c r="AW79" s="1"/>
  <c r="AW81" s="1"/>
  <c r="BT77"/>
  <c r="BT78" s="1"/>
  <c r="BT79" s="1"/>
  <c r="BT81" s="1"/>
  <c r="BT76"/>
  <c r="BT132" s="1"/>
  <c r="AN76"/>
  <c r="AN132" s="1"/>
  <c r="CA77"/>
  <c r="CA78" s="1"/>
  <c r="CA79" s="1"/>
  <c r="CA81" s="1"/>
  <c r="CA76"/>
  <c r="CA132" s="1"/>
  <c r="BK76"/>
  <c r="BK77" s="1"/>
  <c r="BK78" s="1"/>
  <c r="BK79" s="1"/>
  <c r="BK81" s="1"/>
  <c r="AU77"/>
  <c r="AU78" s="1"/>
  <c r="AU79" s="1"/>
  <c r="AU81" s="1"/>
  <c r="BC76"/>
  <c r="BC132" s="1"/>
  <c r="AU76"/>
  <c r="AU132" s="1"/>
  <c r="AT62"/>
  <c r="J64"/>
  <c r="BT56"/>
  <c r="AF56"/>
  <c r="J46"/>
  <c r="CX35"/>
  <c r="J43"/>
  <c r="BS35"/>
  <c r="AN131"/>
  <c r="BD131"/>
  <c r="BT131"/>
  <c r="CJ131"/>
  <c r="CZ131"/>
  <c r="AK131"/>
  <c r="BA131"/>
  <c r="BQ131"/>
  <c r="CG131"/>
  <c r="CW131"/>
  <c r="DM131"/>
  <c r="AH131"/>
  <c r="AX131"/>
  <c r="BN131"/>
  <c r="CD131"/>
  <c r="CT131"/>
  <c r="DJ131"/>
  <c r="AE131"/>
  <c r="AU131"/>
  <c r="BK131"/>
  <c r="CA131"/>
  <c r="CQ131"/>
  <c r="DG131"/>
  <c r="BN133"/>
  <c r="CP135"/>
  <c r="DF135"/>
  <c r="CQ133"/>
  <c r="DG133"/>
  <c r="CI135"/>
  <c r="AR133"/>
  <c r="BH133"/>
  <c r="BX133"/>
  <c r="CN133"/>
  <c r="DD133"/>
  <c r="AJ135"/>
  <c r="AZ135"/>
  <c r="BP135"/>
  <c r="CF135"/>
  <c r="CV135"/>
  <c r="DL135"/>
  <c r="CK133"/>
  <c r="CS135"/>
  <c r="DI135"/>
  <c r="CP137"/>
  <c r="DF137"/>
  <c r="CQ137"/>
  <c r="DG137"/>
  <c r="AJ137"/>
  <c r="AZ137"/>
  <c r="BP137"/>
  <c r="CF137"/>
  <c r="CV137"/>
  <c r="DL137"/>
  <c r="CK137"/>
  <c r="AD34"/>
  <c r="BR35"/>
  <c r="G107"/>
  <c r="CH95"/>
  <c r="CH97" s="1"/>
  <c r="CH99" s="1"/>
  <c r="CH101" s="1"/>
  <c r="AL94"/>
  <c r="V94" s="1"/>
  <c r="J103"/>
  <c r="AN116"/>
  <c r="AN117" s="1"/>
  <c r="AN118" s="1"/>
  <c r="AN120" s="1"/>
  <c r="AN115"/>
  <c r="BL94"/>
  <c r="BL95" s="1"/>
  <c r="BL97" s="1"/>
  <c r="BL99" s="1"/>
  <c r="BL101" s="1"/>
  <c r="AF95"/>
  <c r="CZ94"/>
  <c r="CZ95" s="1"/>
  <c r="AF94"/>
  <c r="X94" s="1"/>
  <c r="V115"/>
  <c r="CC56"/>
  <c r="CC58" s="1"/>
  <c r="CC60" s="1"/>
  <c r="CC62" s="1"/>
  <c r="CC55"/>
  <c r="BM55"/>
  <c r="DA55" s="1"/>
  <c r="DA56" s="1"/>
  <c r="AW56"/>
  <c r="AW58" s="1"/>
  <c r="AW60" s="1"/>
  <c r="AW62" s="1"/>
  <c r="BE55"/>
  <c r="BE56" s="1"/>
  <c r="BE58" s="1"/>
  <c r="BE60" s="1"/>
  <c r="BE62" s="1"/>
  <c r="AW55"/>
  <c r="CZ58"/>
  <c r="X57"/>
  <c r="AF57" s="1"/>
  <c r="AL62"/>
  <c r="J85"/>
  <c r="CX56"/>
  <c r="G68"/>
  <c r="CH56"/>
  <c r="J67"/>
  <c r="J145" s="1"/>
  <c r="BR55"/>
  <c r="V55" s="1"/>
  <c r="J70"/>
  <c r="BL56"/>
  <c r="CC35"/>
  <c r="CC34"/>
  <c r="AW35"/>
  <c r="AW34"/>
  <c r="AW132" s="1"/>
  <c r="BE34"/>
  <c r="BE132" s="1"/>
  <c r="BH131"/>
  <c r="BX131"/>
  <c r="DD131"/>
  <c r="AO131"/>
  <c r="BE131"/>
  <c r="BU131"/>
  <c r="CK131"/>
  <c r="DA131"/>
  <c r="AP133"/>
  <c r="AL131"/>
  <c r="BB131"/>
  <c r="BR131"/>
  <c r="CH131"/>
  <c r="CX131"/>
  <c r="AL132"/>
  <c r="AI131"/>
  <c r="AY131"/>
  <c r="BO131"/>
  <c r="CE131"/>
  <c r="CU131"/>
  <c r="DK131"/>
  <c r="BV133"/>
  <c r="CL133"/>
  <c r="DB133"/>
  <c r="AH135"/>
  <c r="AX135"/>
  <c r="BN135"/>
  <c r="CD135"/>
  <c r="CT135"/>
  <c r="DJ135"/>
  <c r="AI133"/>
  <c r="AY133"/>
  <c r="BO133"/>
  <c r="CE133"/>
  <c r="CU133"/>
  <c r="DK133"/>
  <c r="AQ135"/>
  <c r="BG135"/>
  <c r="BW135"/>
  <c r="CM135"/>
  <c r="DC135"/>
  <c r="CR133"/>
  <c r="DH133"/>
  <c r="CJ135"/>
  <c r="AS133"/>
  <c r="BI133"/>
  <c r="BY133"/>
  <c r="CO133"/>
  <c r="DE133"/>
  <c r="AK135"/>
  <c r="BA135"/>
  <c r="BQ135"/>
  <c r="CG135"/>
  <c r="CW135"/>
  <c r="DM135"/>
  <c r="AH137"/>
  <c r="AX137"/>
  <c r="BN137"/>
  <c r="CD137"/>
  <c r="CT137"/>
  <c r="DJ137"/>
  <c r="AI137"/>
  <c r="AY137"/>
  <c r="BO137"/>
  <c r="CE137"/>
  <c r="CU137"/>
  <c r="DK137"/>
  <c r="CJ137"/>
  <c r="AS137"/>
  <c r="BI137"/>
  <c r="BY137"/>
  <c r="CO137"/>
  <c r="DE137"/>
  <c r="W34"/>
  <c r="BJ35"/>
  <c r="AF116"/>
  <c r="AF117" s="1"/>
  <c r="AF118" s="1"/>
  <c r="CZ115"/>
  <c r="CZ116" s="1"/>
  <c r="CZ117" s="1"/>
  <c r="CZ118" s="1"/>
  <c r="CZ120" s="1"/>
  <c r="AF115"/>
  <c r="X115" s="1"/>
  <c r="BJ116"/>
  <c r="BJ117" s="1"/>
  <c r="BJ118" s="1"/>
  <c r="BJ120" s="1"/>
  <c r="BJ115"/>
  <c r="CX115" s="1"/>
  <c r="CX116" s="1"/>
  <c r="CX117" s="1"/>
  <c r="CX118" s="1"/>
  <c r="CX120" s="1"/>
  <c r="BM116"/>
  <c r="BM117" s="1"/>
  <c r="BM118" s="1"/>
  <c r="BM120" s="1"/>
  <c r="BM115"/>
  <c r="DA115" s="1"/>
  <c r="DA116" s="1"/>
  <c r="DA117" s="1"/>
  <c r="DA118" s="1"/>
  <c r="DA120" s="1"/>
  <c r="CC116"/>
  <c r="CC117" s="1"/>
  <c r="CC118" s="1"/>
  <c r="CC120" s="1"/>
  <c r="CC115"/>
  <c r="CB95"/>
  <c r="CB97" s="1"/>
  <c r="CB99" s="1"/>
  <c r="CB101" s="1"/>
  <c r="CB94"/>
  <c r="AV95"/>
  <c r="AV97" s="1"/>
  <c r="AV99" s="1"/>
  <c r="AV101" s="1"/>
  <c r="BD94"/>
  <c r="BD95" s="1"/>
  <c r="BD97" s="1"/>
  <c r="BD99" s="1"/>
  <c r="BD101" s="1"/>
  <c r="AV94"/>
  <c r="W94"/>
  <c r="CY95"/>
  <c r="BK56"/>
  <c r="BK58" s="1"/>
  <c r="BK60" s="1"/>
  <c r="BK62" s="1"/>
  <c r="BM34"/>
  <c r="AR131"/>
  <c r="CN131"/>
  <c r="BD115"/>
  <c r="BD116" s="1"/>
  <c r="BD117" s="1"/>
  <c r="BD118" s="1"/>
  <c r="BD120" s="1"/>
  <c r="AV115"/>
  <c r="AV116" s="1"/>
  <c r="AV117" s="1"/>
  <c r="AV118" s="1"/>
  <c r="AV120" s="1"/>
  <c r="J121"/>
  <c r="J123"/>
  <c r="BU95"/>
  <c r="BU97" s="1"/>
  <c r="BU99" s="1"/>
  <c r="BU101" s="1"/>
  <c r="BU94"/>
  <c r="BE95"/>
  <c r="BE97" s="1"/>
  <c r="BE99" s="1"/>
  <c r="BE101" s="1"/>
  <c r="AO95"/>
  <c r="AO97" s="1"/>
  <c r="AO99" s="1"/>
  <c r="AO101" s="1"/>
  <c r="AO94"/>
  <c r="Y94" s="1"/>
  <c r="BL115"/>
  <c r="BL116" s="1"/>
  <c r="BL117" s="1"/>
  <c r="BL118" s="1"/>
  <c r="BL120" s="1"/>
  <c r="CB116"/>
  <c r="CB117" s="1"/>
  <c r="CB118" s="1"/>
  <c r="CB120" s="1"/>
  <c r="CB115"/>
  <c r="AU116"/>
  <c r="AU117" s="1"/>
  <c r="AU118" s="1"/>
  <c r="AU120" s="1"/>
  <c r="BC115"/>
  <c r="BC116" s="1"/>
  <c r="BC117" s="1"/>
  <c r="BC118" s="1"/>
  <c r="BC120" s="1"/>
  <c r="AU115"/>
  <c r="BK116"/>
  <c r="BK117" s="1"/>
  <c r="BK118" s="1"/>
  <c r="BK120" s="1"/>
  <c r="BK115"/>
  <c r="CY115" s="1"/>
  <c r="CY116" s="1"/>
  <c r="CY117" s="1"/>
  <c r="CY118" s="1"/>
  <c r="CY120" s="1"/>
  <c r="CA116"/>
  <c r="CA117" s="1"/>
  <c r="CA118" s="1"/>
  <c r="CA120" s="1"/>
  <c r="CA115"/>
  <c r="AD115"/>
  <c r="AD116" s="1"/>
  <c r="AL116"/>
  <c r="AL117" s="1"/>
  <c r="AL118" s="1"/>
  <c r="AL120" s="1"/>
  <c r="CY94"/>
  <c r="BZ76"/>
  <c r="BZ77" s="1"/>
  <c r="BZ78" s="1"/>
  <c r="BZ79" s="1"/>
  <c r="BZ81" s="1"/>
  <c r="BJ77"/>
  <c r="BJ78" s="1"/>
  <c r="BJ79" s="1"/>
  <c r="BJ81" s="1"/>
  <c r="BJ76"/>
  <c r="CX76" s="1"/>
  <c r="CX77" s="1"/>
  <c r="CX78" s="1"/>
  <c r="CX79" s="1"/>
  <c r="CX81" s="1"/>
  <c r="BB76"/>
  <c r="BB77" s="1"/>
  <c r="BB78" s="1"/>
  <c r="BB79" s="1"/>
  <c r="BB81" s="1"/>
  <c r="AT76"/>
  <c r="AT132" s="1"/>
  <c r="J82"/>
  <c r="J84"/>
  <c r="BU77"/>
  <c r="BU78" s="1"/>
  <c r="BU79" s="1"/>
  <c r="BU81" s="1"/>
  <c r="BU76"/>
  <c r="BE77"/>
  <c r="BE78" s="1"/>
  <c r="BE79" s="1"/>
  <c r="BE81" s="1"/>
  <c r="AO77"/>
  <c r="AO78" s="1"/>
  <c r="AO79" s="1"/>
  <c r="AO81" s="1"/>
  <c r="AO76"/>
  <c r="Y76" s="1"/>
  <c r="BK95"/>
  <c r="BK97" s="1"/>
  <c r="BK99" s="1"/>
  <c r="BK101" s="1"/>
  <c r="CB77"/>
  <c r="CB78" s="1"/>
  <c r="CB79" s="1"/>
  <c r="CB81" s="1"/>
  <c r="CB76"/>
  <c r="CB132" s="1"/>
  <c r="BL77"/>
  <c r="BL78" s="1"/>
  <c r="BL79" s="1"/>
  <c r="BL81" s="1"/>
  <c r="BL76"/>
  <c r="BL132" s="1"/>
  <c r="AV77"/>
  <c r="AV78" s="1"/>
  <c r="AV79" s="1"/>
  <c r="AV81" s="1"/>
  <c r="BD76"/>
  <c r="BD77" s="1"/>
  <c r="AV76"/>
  <c r="AV132" s="1"/>
  <c r="CZ76"/>
  <c r="CZ132" s="1"/>
  <c r="AF76"/>
  <c r="X76" s="1"/>
  <c r="X132" s="1"/>
  <c r="BS76"/>
  <c r="AE76" s="1"/>
  <c r="AE77" s="1"/>
  <c r="AE78" s="1"/>
  <c r="AE79" s="1"/>
  <c r="BC77"/>
  <c r="BC78" s="1"/>
  <c r="BC79" s="1"/>
  <c r="BC81" s="1"/>
  <c r="AM77"/>
  <c r="AM78" s="1"/>
  <c r="AM79" s="1"/>
  <c r="AM81" s="1"/>
  <c r="AM76"/>
  <c r="AE55"/>
  <c r="AE56" s="1"/>
  <c r="AE58" s="1"/>
  <c r="W55"/>
  <c r="BK35"/>
  <c r="AF131"/>
  <c r="AV131"/>
  <c r="BL131"/>
  <c r="CB131"/>
  <c r="CR131"/>
  <c r="DH131"/>
  <c r="AS131"/>
  <c r="BI131"/>
  <c r="BY131"/>
  <c r="CO131"/>
  <c r="DE131"/>
  <c r="BF133"/>
  <c r="AP131"/>
  <c r="BF131"/>
  <c r="BV131"/>
  <c r="CL131"/>
  <c r="DB131"/>
  <c r="AM131"/>
  <c r="BC131"/>
  <c r="BS131"/>
  <c r="CI131"/>
  <c r="CY131"/>
  <c r="AM132"/>
  <c r="BS132"/>
  <c r="AH133"/>
  <c r="CP133"/>
  <c r="DF133"/>
  <c r="CI133"/>
  <c r="CQ135"/>
  <c r="DG135"/>
  <c r="AJ133"/>
  <c r="AZ133"/>
  <c r="BP133"/>
  <c r="CF133"/>
  <c r="CV133"/>
  <c r="DL133"/>
  <c r="AR135"/>
  <c r="BH135"/>
  <c r="BX135"/>
  <c r="CN135"/>
  <c r="DD135"/>
  <c r="CS133"/>
  <c r="DI133"/>
  <c r="CK135"/>
  <c r="CI137"/>
  <c r="AR137"/>
  <c r="BH137"/>
  <c r="BX137"/>
  <c r="CN137"/>
  <c r="DD137"/>
  <c r="CS137"/>
  <c r="DI137"/>
  <c r="AM35"/>
  <c r="V34"/>
  <c r="AL35"/>
  <c r="DA58" l="1"/>
  <c r="Y57"/>
  <c r="AG57" s="1"/>
  <c r="CZ97"/>
  <c r="X96"/>
  <c r="AF96" s="1"/>
  <c r="AF97" s="1"/>
  <c r="AO62"/>
  <c r="L64"/>
  <c r="L106"/>
  <c r="BR101"/>
  <c r="AE80"/>
  <c r="W80" s="1"/>
  <c r="BD78"/>
  <c r="BD79" s="1"/>
  <c r="BD81" s="1"/>
  <c r="BD133"/>
  <c r="AD117"/>
  <c r="AD118" s="1"/>
  <c r="AT101"/>
  <c r="L104"/>
  <c r="CX132"/>
  <c r="BL58"/>
  <c r="BL133"/>
  <c r="BR56"/>
  <c r="BR58" s="1"/>
  <c r="BR60" s="1"/>
  <c r="L85"/>
  <c r="CX58"/>
  <c r="V57"/>
  <c r="AD57" s="1"/>
  <c r="BM56"/>
  <c r="BM58" s="1"/>
  <c r="BM60" s="1"/>
  <c r="BM62" s="1"/>
  <c r="BR37"/>
  <c r="BD132"/>
  <c r="CX37"/>
  <c r="V36"/>
  <c r="AN77"/>
  <c r="CZ77"/>
  <c r="CZ78" s="1"/>
  <c r="CZ79" s="1"/>
  <c r="CZ81" s="1"/>
  <c r="AD76"/>
  <c r="AD77" s="1"/>
  <c r="AG34"/>
  <c r="BU132"/>
  <c r="BB94"/>
  <c r="BB95" s="1"/>
  <c r="BB97" s="1"/>
  <c r="BB99" s="1"/>
  <c r="BB101" s="1"/>
  <c r="CZ37"/>
  <c r="X36"/>
  <c r="AV58"/>
  <c r="AV133"/>
  <c r="AG115"/>
  <c r="AG116" s="1"/>
  <c r="AG117" s="1"/>
  <c r="AG118" s="1"/>
  <c r="BB55"/>
  <c r="BC39"/>
  <c r="BC135"/>
  <c r="CA39"/>
  <c r="CA135"/>
  <c r="AE60"/>
  <c r="DA34"/>
  <c r="BM132"/>
  <c r="CY97"/>
  <c r="W96"/>
  <c r="AE96" s="1"/>
  <c r="AE97" s="1"/>
  <c r="AF119"/>
  <c r="X119" s="1"/>
  <c r="AL37"/>
  <c r="AL133"/>
  <c r="BK37"/>
  <c r="BK133"/>
  <c r="W76"/>
  <c r="BS77"/>
  <c r="BS78" s="1"/>
  <c r="BS79" s="1"/>
  <c r="BS81" s="1"/>
  <c r="AF77"/>
  <c r="AF78" s="1"/>
  <c r="AF79" s="1"/>
  <c r="AG76"/>
  <c r="AG77" s="1"/>
  <c r="AG78" s="1"/>
  <c r="AG79" s="1"/>
  <c r="AT77"/>
  <c r="AG94"/>
  <c r="AG95" s="1"/>
  <c r="BM35"/>
  <c r="BJ37"/>
  <c r="BJ133"/>
  <c r="AW37"/>
  <c r="AW133"/>
  <c r="J87"/>
  <c r="J88" s="1"/>
  <c r="J86"/>
  <c r="AL95"/>
  <c r="AL97" s="1"/>
  <c r="AL99" s="1"/>
  <c r="AD35"/>
  <c r="AD132"/>
  <c r="BK132"/>
  <c r="J147"/>
  <c r="J48"/>
  <c r="J47"/>
  <c r="DA76"/>
  <c r="DA77" s="1"/>
  <c r="DA78" s="1"/>
  <c r="DA79" s="1"/>
  <c r="DA81" s="1"/>
  <c r="V76"/>
  <c r="BR77"/>
  <c r="W115"/>
  <c r="W132" s="1"/>
  <c r="Y34"/>
  <c r="AO132"/>
  <c r="BU37"/>
  <c r="BU133"/>
  <c r="AG55"/>
  <c r="AG56" s="1"/>
  <c r="AG58" s="1"/>
  <c r="BJ132"/>
  <c r="CB58"/>
  <c r="CB133"/>
  <c r="AT39"/>
  <c r="BZ133"/>
  <c r="AF132"/>
  <c r="CC132"/>
  <c r="CH58"/>
  <c r="CH133"/>
  <c r="CZ60"/>
  <c r="CZ62" s="1"/>
  <c r="X59"/>
  <c r="AF59" s="1"/>
  <c r="BS37"/>
  <c r="BS133"/>
  <c r="AF58"/>
  <c r="AF60" s="1"/>
  <c r="AE115"/>
  <c r="AE116" s="1"/>
  <c r="AE117" s="1"/>
  <c r="AE118" s="1"/>
  <c r="AO37"/>
  <c r="AO133"/>
  <c r="CX94"/>
  <c r="CX95" s="1"/>
  <c r="J126"/>
  <c r="J125"/>
  <c r="J127" s="1"/>
  <c r="L122"/>
  <c r="CY60"/>
  <c r="CY62" s="1"/>
  <c r="W59"/>
  <c r="AE59" s="1"/>
  <c r="BB39"/>
  <c r="AE132"/>
  <c r="BZ39"/>
  <c r="BZ135"/>
  <c r="V132"/>
  <c r="AM37"/>
  <c r="AM133"/>
  <c r="CC37"/>
  <c r="CC133"/>
  <c r="AD55"/>
  <c r="AD56" s="1"/>
  <c r="BR132"/>
  <c r="J143"/>
  <c r="G160"/>
  <c r="BT58"/>
  <c r="BT133"/>
  <c r="CY76"/>
  <c r="DA94"/>
  <c r="DA95" s="1"/>
  <c r="Y115"/>
  <c r="BE35"/>
  <c r="AU58"/>
  <c r="AU133"/>
  <c r="Y55"/>
  <c r="BJ101"/>
  <c r="L105"/>
  <c r="CY37"/>
  <c r="W36"/>
  <c r="BJ62"/>
  <c r="AD94"/>
  <c r="AD95" s="1"/>
  <c r="BD39"/>
  <c r="BD135"/>
  <c r="BC133"/>
  <c r="CA133"/>
  <c r="AF133"/>
  <c r="DA97" l="1"/>
  <c r="Y96"/>
  <c r="AG96" s="1"/>
  <c r="CY39"/>
  <c r="W38"/>
  <c r="AU60"/>
  <c r="AU135"/>
  <c r="J141"/>
  <c r="CC39"/>
  <c r="CC135"/>
  <c r="J148"/>
  <c r="J49"/>
  <c r="G156" s="1"/>
  <c r="G155" s="1"/>
  <c r="AE61"/>
  <c r="W61" s="1"/>
  <c r="AV60"/>
  <c r="AV135"/>
  <c r="AD119"/>
  <c r="V119" s="1"/>
  <c r="BD41"/>
  <c r="BD139" s="1"/>
  <c r="BD137"/>
  <c r="BE37"/>
  <c r="BE133"/>
  <c r="BZ41"/>
  <c r="BZ139" s="1"/>
  <c r="BZ137"/>
  <c r="AE119"/>
  <c r="W119" s="1"/>
  <c r="CH60"/>
  <c r="CH135"/>
  <c r="AT41"/>
  <c r="AE133"/>
  <c r="BU39"/>
  <c r="BU135"/>
  <c r="L83"/>
  <c r="BR78"/>
  <c r="BR79" s="1"/>
  <c r="BR81" s="1"/>
  <c r="J149"/>
  <c r="AD133"/>
  <c r="AT78"/>
  <c r="AT133"/>
  <c r="AL39"/>
  <c r="AL135"/>
  <c r="CY99"/>
  <c r="CY101" s="1"/>
  <c r="W98"/>
  <c r="AE98" s="1"/>
  <c r="BB132"/>
  <c r="BB56"/>
  <c r="CZ133"/>
  <c r="AN78"/>
  <c r="AN133"/>
  <c r="BR62"/>
  <c r="L123"/>
  <c r="AE81"/>
  <c r="CZ99"/>
  <c r="CZ101" s="1"/>
  <c r="X98"/>
  <c r="AF98" s="1"/>
  <c r="AF99" s="1"/>
  <c r="CY132"/>
  <c r="CY77"/>
  <c r="BB41"/>
  <c r="AO39"/>
  <c r="AO135"/>
  <c r="BS39"/>
  <c r="BS135"/>
  <c r="AW39"/>
  <c r="AW135"/>
  <c r="AG97"/>
  <c r="AE99"/>
  <c r="BC41"/>
  <c r="BC139" s="1"/>
  <c r="BC137"/>
  <c r="CX39"/>
  <c r="V38"/>
  <c r="BR39"/>
  <c r="BR135"/>
  <c r="L87"/>
  <c r="L86"/>
  <c r="L109"/>
  <c r="AE36"/>
  <c r="W134"/>
  <c r="BT60"/>
  <c r="BT135"/>
  <c r="L70"/>
  <c r="AD58"/>
  <c r="AM39"/>
  <c r="AM135"/>
  <c r="L124"/>
  <c r="CX97"/>
  <c r="V96"/>
  <c r="AD96" s="1"/>
  <c r="AD97" s="1"/>
  <c r="AF62"/>
  <c r="AF61"/>
  <c r="X61" s="1"/>
  <c r="AL101"/>
  <c r="L103"/>
  <c r="BJ39"/>
  <c r="BJ135"/>
  <c r="AG80"/>
  <c r="Y80" s="1"/>
  <c r="CA41"/>
  <c r="CA139" s="1"/>
  <c r="CA137"/>
  <c r="AG119"/>
  <c r="Y119" s="1"/>
  <c r="AF36"/>
  <c r="X134"/>
  <c r="AG132"/>
  <c r="AG35"/>
  <c r="CX133"/>
  <c r="L121"/>
  <c r="K121" s="1"/>
  <c r="CB60"/>
  <c r="CB135"/>
  <c r="Y132"/>
  <c r="BM37"/>
  <c r="BM133"/>
  <c r="AF80"/>
  <c r="X80" s="1"/>
  <c r="BK39"/>
  <c r="BK135"/>
  <c r="AF120"/>
  <c r="DA132"/>
  <c r="DA35"/>
  <c r="CZ39"/>
  <c r="X38"/>
  <c r="CZ135"/>
  <c r="L82"/>
  <c r="K82" s="1"/>
  <c r="L84"/>
  <c r="AD78"/>
  <c r="AD79" s="1"/>
  <c r="AD36"/>
  <c r="AD37" s="1"/>
  <c r="BR133"/>
  <c r="CX60"/>
  <c r="CX62" s="1"/>
  <c r="V59"/>
  <c r="AD59" s="1"/>
  <c r="BL60"/>
  <c r="BL135"/>
  <c r="DA60"/>
  <c r="DA62" s="1"/>
  <c r="Y59"/>
  <c r="AG59" s="1"/>
  <c r="AG60" s="1"/>
  <c r="AG61" l="1"/>
  <c r="Y61" s="1"/>
  <c r="AF101"/>
  <c r="AF100"/>
  <c r="X100" s="1"/>
  <c r="AD135"/>
  <c r="AG133"/>
  <c r="AM41"/>
  <c r="AM139" s="1"/>
  <c r="AM137"/>
  <c r="BT62"/>
  <c r="BT139" s="1"/>
  <c r="BT137"/>
  <c r="BR41"/>
  <c r="BR139" s="1"/>
  <c r="BR137"/>
  <c r="CY78"/>
  <c r="CY133"/>
  <c r="AL41"/>
  <c r="AL139" s="1"/>
  <c r="L43"/>
  <c r="L143" s="1"/>
  <c r="AL137"/>
  <c r="CY41"/>
  <c r="BL62"/>
  <c r="BL139" s="1"/>
  <c r="BL137"/>
  <c r="L66"/>
  <c r="V134"/>
  <c r="DA37"/>
  <c r="Y36"/>
  <c r="DA133"/>
  <c r="L46"/>
  <c r="BK41"/>
  <c r="BK139" s="1"/>
  <c r="BK137"/>
  <c r="BM39"/>
  <c r="BM135"/>
  <c r="CB62"/>
  <c r="CB139" s="1"/>
  <c r="CB137"/>
  <c r="AG120"/>
  <c r="AG81"/>
  <c r="CX99"/>
  <c r="CX101" s="1"/>
  <c r="V98"/>
  <c r="AD98" s="1"/>
  <c r="AD99" s="1"/>
  <c r="AD60"/>
  <c r="CX135"/>
  <c r="AW41"/>
  <c r="AW139" s="1"/>
  <c r="AW137"/>
  <c r="AO41"/>
  <c r="AO139" s="1"/>
  <c r="AO137"/>
  <c r="AN79"/>
  <c r="AN135"/>
  <c r="L45"/>
  <c r="AE120"/>
  <c r="BE39"/>
  <c r="BE135"/>
  <c r="AD120"/>
  <c r="AE62"/>
  <c r="CC41"/>
  <c r="CC139" s="1"/>
  <c r="CC137"/>
  <c r="AU62"/>
  <c r="AU139" s="1"/>
  <c r="AU137"/>
  <c r="L65"/>
  <c r="L144" s="1"/>
  <c r="K144" s="1"/>
  <c r="CZ41"/>
  <c r="CZ139" s="1"/>
  <c r="CZ137"/>
  <c r="L126"/>
  <c r="L125"/>
  <c r="L127" s="1"/>
  <c r="L88"/>
  <c r="AE134"/>
  <c r="AE37"/>
  <c r="AD38"/>
  <c r="AD136" s="1"/>
  <c r="AE100"/>
  <c r="W100" s="1"/>
  <c r="AT79"/>
  <c r="AT135"/>
  <c r="BU41"/>
  <c r="BU139" s="1"/>
  <c r="BU137"/>
  <c r="J153"/>
  <c r="DA99"/>
  <c r="DA101" s="1"/>
  <c r="Y98"/>
  <c r="AG98" s="1"/>
  <c r="AD134"/>
  <c r="AD81"/>
  <c r="AD80"/>
  <c r="V80" s="1"/>
  <c r="AF38"/>
  <c r="AF136" s="1"/>
  <c r="X136"/>
  <c r="AF81"/>
  <c r="AF134"/>
  <c r="AF37"/>
  <c r="BJ41"/>
  <c r="BJ139" s="1"/>
  <c r="BJ137"/>
  <c r="CX41"/>
  <c r="CX139" s="1"/>
  <c r="CX137"/>
  <c r="AG99"/>
  <c r="BS41"/>
  <c r="BS139" s="1"/>
  <c r="BS137"/>
  <c r="L67"/>
  <c r="L145" s="1"/>
  <c r="K145" s="1"/>
  <c r="BB58"/>
  <c r="BB133"/>
  <c r="CH62"/>
  <c r="CH139" s="1"/>
  <c r="D161" s="1"/>
  <c r="K20" s="1"/>
  <c r="CH137"/>
  <c r="AV62"/>
  <c r="AV139" s="1"/>
  <c r="AV137"/>
  <c r="AE38"/>
  <c r="AE136" s="1"/>
  <c r="W136"/>
  <c r="AD100" l="1"/>
  <c r="V100" s="1"/>
  <c r="AT81"/>
  <c r="AT139" s="1"/>
  <c r="AT137"/>
  <c r="AE39"/>
  <c r="AE135"/>
  <c r="AN81"/>
  <c r="AN139" s="1"/>
  <c r="D160" s="1"/>
  <c r="J19" s="1"/>
  <c r="AN137"/>
  <c r="DA39"/>
  <c r="Y38"/>
  <c r="DA135"/>
  <c r="L141"/>
  <c r="K143"/>
  <c r="AG36"/>
  <c r="Y134"/>
  <c r="AF39"/>
  <c r="AF135"/>
  <c r="AE101"/>
  <c r="L147"/>
  <c r="L47"/>
  <c r="L148" s="1"/>
  <c r="L48"/>
  <c r="L149" s="1"/>
  <c r="AD39"/>
  <c r="AG62"/>
  <c r="AG101"/>
  <c r="AG100"/>
  <c r="Y100" s="1"/>
  <c r="BE41"/>
  <c r="BE139" s="1"/>
  <c r="BE137"/>
  <c r="CY79"/>
  <c r="CY135"/>
  <c r="BB60"/>
  <c r="BB135"/>
  <c r="V136"/>
  <c r="AD61"/>
  <c r="V61" s="1"/>
  <c r="BM41"/>
  <c r="BM139" s="1"/>
  <c r="BM137"/>
  <c r="AF40" l="1"/>
  <c r="AF137"/>
  <c r="AD41"/>
  <c r="AD40"/>
  <c r="AD137"/>
  <c r="L49"/>
  <c r="AG134"/>
  <c r="AG37"/>
  <c r="AG38"/>
  <c r="AG136" s="1"/>
  <c r="Y136"/>
  <c r="AD62"/>
  <c r="BB62"/>
  <c r="BB139" s="1"/>
  <c r="BB137"/>
  <c r="CY81"/>
  <c r="CY139" s="1"/>
  <c r="CY137"/>
  <c r="DA41"/>
  <c r="DA139" s="1"/>
  <c r="DA137"/>
  <c r="AE40"/>
  <c r="AE137"/>
  <c r="AD101"/>
  <c r="W40" l="1"/>
  <c r="W138" s="1"/>
  <c r="AE138"/>
  <c r="X40"/>
  <c r="X138" s="1"/>
  <c r="AF138"/>
  <c r="AD139"/>
  <c r="AE41"/>
  <c r="AE139" s="1"/>
  <c r="D157" s="1"/>
  <c r="A21" s="1"/>
  <c r="AG39"/>
  <c r="AG135"/>
  <c r="V40"/>
  <c r="V138" s="1"/>
  <c r="AD138"/>
  <c r="AF41"/>
  <c r="AF139" s="1"/>
  <c r="D158" s="1"/>
  <c r="A22" s="1"/>
  <c r="AG40" l="1"/>
  <c r="AG137"/>
  <c r="D156"/>
  <c r="A20" s="1"/>
  <c r="Y40" l="1"/>
  <c r="Y138" s="1"/>
  <c r="L152" s="1"/>
  <c r="AG138"/>
  <c r="AG41"/>
  <c r="AG139" s="1"/>
  <c r="D159" l="1"/>
  <c r="A23" s="1"/>
  <c r="D155"/>
  <c r="L153"/>
  <c r="F4" l="1"/>
  <c r="A18"/>
</calcChain>
</file>

<file path=xl/sharedStrings.xml><?xml version="1.0" encoding="utf-8"?>
<sst xmlns="http://schemas.openxmlformats.org/spreadsheetml/2006/main" count="1099" uniqueCount="132">
  <si>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</si>
  <si>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</si>
  <si>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</si>
  <si>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</si>
  <si>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</si>
  <si>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</si>
  <si>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устройства 1кв.м. газона обыкновенного без внесения растительной земли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</si>
  <si>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</si>
  <si>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</si>
  <si>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</si>
  <si>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</si>
  <si>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</si>
  <si>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</si>
  <si>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</si>
  <si>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</si>
  <si>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</si>
  <si>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</si>
  <si>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</si>
  <si>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</si>
  <si>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</si>
  <si>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</si>
  <si>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</si>
  <si>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</si>
  <si>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</si>
  <si>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</si>
  <si>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</si>
  <si>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</si>
  <si>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</si>
  <si>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</si>
  <si>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</si>
  <si>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</si>
  <si>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</si>
  <si>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</si>
  <si>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</si>
  <si>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</si>
  <si>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</si>
  <si>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</si>
  <si>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</si>
  <si>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</si>
  <si>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</si>
  <si>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</si>
  <si>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</si>
  <si>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</si>
  <si>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</si>
  <si>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</si>
  <si>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</si>
  <si>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</si>
  <si>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</si>
  <si>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</si>
  <si>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</si>
  <si>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</si>
  <si>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</si>
  <si>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</si>
  <si>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</si>
  <si>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</si>
  <si>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</si>
  <si>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</si>
  <si>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</si>
  <si>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</si>
  <si>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</si>
  <si>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</si>
  <si>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</si>
  <si>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</si>
  <si>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Е47-01-046-2</t>
    </r>
    <r>
      <rPr>
        <sz val="9"/>
        <rFont val="Calibri"/>
        <charset val="204"/>
      </rPr>
      <t xml:space="preserve">
(ФЕР20207)</t>
    </r>
  </si>
  <si>
    <t>Подготовка почвы для устройства партерного и обыкновенного газона без внесения растительной земли: вручную</t>
  </si>
  <si>
    <t>100м2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</si>
  <si>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</si>
  <si>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</si>
  <si>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</si>
  <si>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</si>
  <si>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</si>
  <si>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</si>
  <si>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</si>
  <si>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</si>
  <si>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</si>
  <si>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</si>
  <si>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</si>
  <si>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</si>
  <si>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</si>
  <si>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</si>
  <si>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</si>
  <si>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</si>
  <si>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</si>
  <si>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Е47-01-046-6</t>
    </r>
    <r>
      <rPr>
        <sz val="9"/>
        <rFont val="Calibri"/>
        <charset val="204"/>
      </rPr>
      <t xml:space="preserve">
(ФЕР20207)</t>
    </r>
  </si>
  <si>
    <t>Посев газонов партерных, мавританских и обыкновенных вручную</t>
  </si>
  <si>
    <t>эм</t>
  </si>
  <si>
    <t>в т.ч. ОТм</t>
  </si>
  <si>
    <t>зм</t>
  </si>
  <si>
    <t>М</t>
  </si>
  <si>
    <t>мр</t>
  </si>
  <si>
    <t>ЗТм</t>
  </si>
  <si>
    <t>3</t>
  </si>
  <si>
    <t>16.2.02.07-0161 (ФЕР20204)</t>
  </si>
  <si>
    <t>Семена газонных трав (смесь)
Кол-во=0.01*2=0.02</t>
  </si>
  <si>
    <t>кг</t>
  </si>
  <si>
    <t>4</t>
  </si>
  <si>
    <r>
      <t>Е47-01-070-3</t>
    </r>
    <r>
      <rPr>
        <sz val="9"/>
        <rFont val="Calibri"/>
        <charset val="204"/>
      </rPr>
      <t xml:space="preserve">
(ФЕР20207)</t>
    </r>
  </si>
  <si>
    <t>Уход: за газонами обыкновенными</t>
  </si>
  <si>
    <t>5</t>
  </si>
  <si>
    <t>16.3.02.01-0001 (ФЕР20204)</t>
  </si>
  <si>
    <t>Селитра аммиачная, марка Б
Кол-во=0.01*10=0.1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</si>
  <si>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</si>
  <si>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</si>
  <si>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</si>
  <si>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</si>
  <si>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</si>
  <si>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</si>
  <si>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</si>
  <si>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</si>
  <si>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</si>
  <si>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</si>
  <si>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</si>
  <si>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</si>
  <si>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</si>
  <si>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</si>
  <si>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</si>
  <si>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</si>
  <si>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</si>
  <si>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</si>
  <si>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</si>
  <si>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</si>
  <si>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</si>
  <si>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</si>
  <si>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</si>
  <si>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</si>
  <si>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</si>
  <si>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</si>
  <si>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</si>
  <si>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</si>
  <si>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</si>
  <si>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</si>
  <si>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кв.м газона обыкновенного (устройство без внесения растительной земли) составляет - 632,01 руб.</t>
  </si>
</sst>
</file>

<file path=xl/styles.xml><?xml version="1.0" encoding="utf-8"?>
<styleSheet xmlns="http://schemas.openxmlformats.org/spreadsheetml/2006/main">
  <numFmts count="3">
    <numFmt numFmtId="164" formatCode="#,##0.00########"/>
    <numFmt numFmtId="165" formatCode="#,###.###"/>
    <numFmt numFmtId="166" formatCode="#,##0.000"/>
  </numFmts>
  <fonts count="37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3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6" fillId="0" borderId="0"/>
  </cellStyleXfs>
  <cellXfs count="54">
    <xf numFmtId="0" fontId="0" fillId="0" borderId="0" xfId="0">
      <alignment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top" wrapText="1"/>
    </xf>
    <xf numFmtId="0" fontId="27" fillId="0" borderId="0" xfId="0" applyNumberFormat="1" applyFont="1" applyFill="1" applyBorder="1" applyAlignment="1" applyProtection="1">
      <alignment horizontal="center" wrapText="1"/>
    </xf>
    <xf numFmtId="0" fontId="21" fillId="0" borderId="0" xfId="0" applyNumberFormat="1" applyFont="1" applyFill="1" applyBorder="1" applyAlignment="1" applyProtection="1">
      <alignment horizontal="center" wrapText="1"/>
    </xf>
    <xf numFmtId="4" fontId="21" fillId="0" borderId="0" xfId="0" applyNumberFormat="1" applyFont="1" applyFill="1" applyBorder="1" applyAlignment="1" applyProtection="1">
      <alignment horizontal="right" wrapText="1"/>
    </xf>
    <xf numFmtId="3" fontId="21" fillId="0" borderId="0" xfId="0" applyNumberFormat="1" applyFont="1" applyFill="1" applyBorder="1" applyAlignment="1" applyProtection="1">
      <alignment horizontal="right" wrapText="1"/>
    </xf>
    <xf numFmtId="0" fontId="26" fillId="0" borderId="0" xfId="0" applyFont="1" applyFill="1" applyBorder="1" applyProtection="1">
      <alignment vertical="top" wrapText="1"/>
    </xf>
    <xf numFmtId="4" fontId="21" fillId="0" borderId="0" xfId="0" applyNumberFormat="1" applyFont="1" applyFill="1" applyBorder="1" applyAlignment="1" applyProtection="1">
      <alignment horizontal="center" wrapText="1"/>
    </xf>
    <xf numFmtId="0" fontId="27" fillId="0" borderId="18" xfId="0" applyNumberFormat="1" applyFont="1" applyFill="1" applyBorder="1" applyAlignment="1" applyProtection="1">
      <alignment horizontal="left" vertical="top" wrapText="1"/>
    </xf>
    <xf numFmtId="3" fontId="27" fillId="0" borderId="18" xfId="0" applyNumberFormat="1" applyFont="1" applyFill="1" applyBorder="1" applyAlignment="1" applyProtection="1">
      <alignment horizontal="right" wrapText="1"/>
    </xf>
    <xf numFmtId="4" fontId="20" fillId="0" borderId="12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left" wrapText="1"/>
    </xf>
    <xf numFmtId="4" fontId="27" fillId="0" borderId="11" xfId="0" applyNumberFormat="1" applyFont="1" applyFill="1" applyBorder="1" applyAlignment="1" applyProtection="1">
      <alignment horizontal="right" wrapText="1"/>
    </xf>
    <xf numFmtId="0" fontId="28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4" fontId="29" fillId="0" borderId="0" xfId="0" applyNumberFormat="1" applyFont="1" applyFill="1" applyBorder="1" applyAlignment="1" applyProtection="1">
      <alignment horizontal="right" wrapText="1"/>
    </xf>
    <xf numFmtId="4" fontId="27" fillId="0" borderId="11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right"/>
    </xf>
    <xf numFmtId="0" fontId="24" fillId="0" borderId="11" xfId="0" applyNumberFormat="1" applyFont="1" applyFill="1" applyBorder="1" applyAlignment="1" applyProtection="1">
      <alignment horizontal="left" wrapText="1"/>
    </xf>
    <xf numFmtId="0" fontId="24" fillId="0" borderId="11" xfId="0" applyNumberFormat="1" applyFont="1" applyFill="1" applyBorder="1" applyAlignment="1" applyProtection="1">
      <alignment horizontal="left" vertical="top" wrapText="1"/>
    </xf>
    <xf numFmtId="3" fontId="33" fillId="0" borderId="20" xfId="0" applyNumberFormat="1" applyFont="1" applyFill="1" applyBorder="1" applyAlignment="1" applyProtection="1">
      <alignment horizontal="right" wrapText="1"/>
    </xf>
    <xf numFmtId="3" fontId="33" fillId="0" borderId="19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left" wrapText="1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18" fillId="0" borderId="17" xfId="0" applyNumberFormat="1" applyFont="1" applyFill="1" applyBorder="1" applyAlignment="1" applyProtection="1">
      <alignment horizontal="center" vertical="center" wrapText="1"/>
    </xf>
    <xf numFmtId="0" fontId="18" fillId="0" borderId="16" xfId="0" applyNumberFormat="1" applyFont="1" applyFill="1" applyBorder="1" applyAlignment="1" applyProtection="1">
      <alignment horizontal="center" vertical="center" wrapText="1"/>
    </xf>
    <xf numFmtId="0" fontId="23" fillId="0" borderId="11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wrapText="1"/>
    </xf>
    <xf numFmtId="0" fontId="35" fillId="0" borderId="0" xfId="0" applyNumberFormat="1" applyFont="1" applyFill="1" applyBorder="1" applyAlignment="1" applyProtection="1">
      <alignment horizontal="left" vertical="top" wrapText="1"/>
    </xf>
    <xf numFmtId="0" fontId="21" fillId="0" borderId="15" xfId="0" applyNumberFormat="1" applyFont="1" applyFill="1" applyBorder="1" applyAlignment="1" applyProtection="1">
      <alignment horizontal="center" vertical="center" wrapText="1"/>
    </xf>
    <xf numFmtId="0" fontId="21" fillId="0" borderId="17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center" vertical="center" wrapText="1"/>
    </xf>
    <xf numFmtId="0" fontId="21" fillId="0" borderId="13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31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7" fillId="0" borderId="1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wrapText="1"/>
    </xf>
    <xf numFmtId="0" fontId="23" fillId="0" borderId="1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31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wrapText="1"/>
    </xf>
    <xf numFmtId="166" fontId="22" fillId="0" borderId="0" xfId="0" applyNumberFormat="1" applyFont="1" applyFill="1" applyBorder="1" applyAlignment="1" applyProtection="1">
      <alignment horizontal="right" wrapText="1"/>
    </xf>
    <xf numFmtId="165" fontId="22" fillId="0" borderId="0" xfId="0" applyNumberFormat="1" applyFont="1" applyFill="1" applyBorder="1" applyAlignment="1" applyProtection="1">
      <alignment horizontal="lef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65"/>
  <sheetViews>
    <sheetView tabSelected="1" view="pageBreakPreview" zoomScale="110" zoomScaleNormal="121" zoomScaleSheetLayoutView="110" workbookViewId="0">
      <selection activeCell="A10" sqref="A10:M10"/>
    </sheetView>
  </sheetViews>
  <sheetFormatPr defaultRowHeight="7.8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19921875" bestFit="1" customWidth="1"/>
    <col min="7" max="7" width="20" bestFit="1" customWidth="1"/>
    <col min="8" max="9" width="16.796875" bestFit="1" customWidth="1"/>
    <col min="10" max="10" width="20" bestFit="1" customWidth="1"/>
    <col min="11" max="11" width="16.796875" bestFit="1" customWidth="1"/>
    <col min="12" max="12" width="23.19921875" bestFit="1" customWidth="1"/>
    <col min="13" max="14" width="20" hidden="1" customWidth="1"/>
    <col min="20" max="20" width="33.19921875" bestFit="1" customWidth="1"/>
    <col min="21" max="21" width="50" bestFit="1" customWidth="1"/>
    <col min="22" max="117" width="33.19921875" bestFit="1" customWidth="1"/>
  </cols>
  <sheetData>
    <row r="1" spans="1:13" ht="12">
      <c r="A1" s="27" t="s">
        <v>0</v>
      </c>
      <c r="B1" s="27"/>
      <c r="C1" s="27"/>
      <c r="D1" s="27"/>
      <c r="I1" s="50" t="s">
        <v>1</v>
      </c>
      <c r="J1" s="50"/>
      <c r="K1" s="50"/>
      <c r="L1" s="50"/>
    </row>
    <row r="3" spans="1:13" ht="14.4">
      <c r="B3" s="51"/>
      <c r="C3" s="51"/>
      <c r="D3" s="51"/>
      <c r="F3" s="51" t="s">
        <v>2</v>
      </c>
      <c r="G3" s="51"/>
      <c r="H3" s="51"/>
      <c r="I3" s="51"/>
      <c r="J3" s="51"/>
      <c r="K3" s="51"/>
    </row>
    <row r="4" spans="1:13" ht="14.4">
      <c r="F4" s="52">
        <f>$D$155/1000</f>
        <v>0.63201321480000017</v>
      </c>
      <c r="G4" s="52"/>
      <c r="H4" s="52"/>
      <c r="I4" s="52"/>
      <c r="J4" s="53" t="s">
        <v>3</v>
      </c>
      <c r="K4" s="53"/>
    </row>
    <row r="5" spans="1:13" ht="13.8">
      <c r="B5" s="47"/>
      <c r="C5" s="47"/>
      <c r="D5" s="47"/>
      <c r="F5" s="47"/>
      <c r="G5" s="47"/>
      <c r="H5" s="47"/>
      <c r="I5" s="47"/>
      <c r="J5" s="47"/>
      <c r="K5" s="47"/>
    </row>
    <row r="6" spans="1:13" ht="13.8">
      <c r="B6" s="48"/>
      <c r="C6" s="48"/>
      <c r="D6" s="48"/>
      <c r="F6" s="48"/>
      <c r="G6" s="48"/>
      <c r="H6" s="48"/>
      <c r="I6" s="48"/>
      <c r="J6" s="48"/>
      <c r="K6" s="48"/>
    </row>
    <row r="7" spans="1:13" ht="20.100000000000001" customHeight="1">
      <c r="B7" s="49"/>
      <c r="C7" s="49"/>
      <c r="D7" s="49"/>
      <c r="F7" s="49" t="s">
        <v>4</v>
      </c>
      <c r="G7" s="49"/>
      <c r="H7" s="49"/>
      <c r="I7" s="49"/>
      <c r="J7" s="49"/>
      <c r="K7" s="49"/>
    </row>
    <row r="8" spans="1:13" ht="20.100000000000001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ht="9.6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3" ht="20.100000000000001" customHeight="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3" ht="9.6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</row>
    <row r="12" spans="1:13" ht="20.100000000000001" customHeight="1">
      <c r="A12" s="46" t="s">
        <v>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20.100000000000001" customHeight="1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4" spans="1:13" ht="9.6">
      <c r="A14" s="42" t="s">
        <v>7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ht="15" customHeight="1">
      <c r="A15" s="43" t="s">
        <v>8</v>
      </c>
      <c r="B15" s="43"/>
      <c r="C15" s="43"/>
    </row>
    <row r="16" spans="1:13" ht="15" customHeight="1">
      <c r="A16" s="43" t="s">
        <v>9</v>
      </c>
      <c r="B16" s="43"/>
      <c r="C16" s="44"/>
      <c r="D16" s="44"/>
      <c r="E16" s="44"/>
      <c r="F16" s="44"/>
      <c r="G16" s="44"/>
    </row>
    <row r="17" spans="1:117" ht="15" customHeight="1">
      <c r="A17" s="43" t="s">
        <v>10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17" ht="23.1" customHeight="1">
      <c r="A18" s="45" t="str">
        <f>"Сметная стоимость:   "&amp;FIXED($D$155/1000,3)&amp;"   ( "&amp;FIXED($G$155/1000,3)&amp;" )"&amp;" тыс.руб"</f>
        <v>Сметная стоимость:   0,632   ( 0,023 ) тыс.руб</v>
      </c>
      <c r="B18" s="45"/>
      <c r="C18" s="45"/>
      <c r="D18" s="45"/>
      <c r="E18" s="45"/>
      <c r="F18" s="45"/>
    </row>
    <row r="19" spans="1:117" ht="12">
      <c r="A19" s="35" t="s">
        <v>11</v>
      </c>
      <c r="B19" s="35"/>
      <c r="C19" s="41" t="s">
        <v>12</v>
      </c>
      <c r="D19" s="41"/>
      <c r="E19" s="41"/>
      <c r="F19" s="41"/>
      <c r="G19" s="41"/>
      <c r="H19" s="41"/>
      <c r="I19" s="41"/>
      <c r="J19" s="27" t="str">
        <f>FIXED($D$160/1000,3)&amp;" ("&amp;FIXED($G$160/1000,3)&amp;")"&amp;" тыс.руб"</f>
        <v>0,145 (0,005) тыс.руб</v>
      </c>
      <c r="K19" s="27"/>
      <c r="L19" s="27"/>
    </row>
    <row r="20" spans="1:117" ht="15" customHeight="1">
      <c r="A20" s="27" t="str">
        <f>"  строительных работ:"&amp;REPT(" ",MAX(0,25-LEN(SUBSTITUTE(FIXED($D$156/1000,3)," ",""))-LEN(FIXED($D$156/1000,3))))&amp;FIXED($D$156/1000,3)&amp;"   ( "&amp;REPT(" ",MAX(0,25-LEN(SUBSTITUTE(FIXED($G$156/1000,3)," ",""))-LEN(FIXED($G$156/1000,3))))&amp;FIXED($G$156/1000,3)&amp;" )"&amp;" тыс.руб"</f>
        <v xml:space="preserve">  строительных работ:               0,632   (                0,023 ) тыс.руб</v>
      </c>
      <c r="B20" s="27"/>
      <c r="C20" s="27"/>
      <c r="D20" s="27"/>
      <c r="E20" s="27"/>
      <c r="F20" s="41" t="s">
        <v>13</v>
      </c>
      <c r="G20" s="41"/>
      <c r="H20" s="41"/>
      <c r="I20" s="41"/>
      <c r="J20" s="41"/>
      <c r="K20" s="41" t="str">
        <f>FIXED($D$161,0)&amp;" чел.-ч."</f>
        <v>1 чел.-ч.</v>
      </c>
      <c r="L20" s="41"/>
    </row>
    <row r="21" spans="1:117" ht="15" customHeight="1">
      <c r="A21" s="27" t="str">
        <f>"  монтажных работ:    "&amp;REPT(" ",MAX(0,25-LEN(SUBSTITUTE(FIXED($D$157/1000,3)," ",""))-LEN(FIXED($D$157/1000,3))))&amp;FIXED($D$157/1000,3)&amp;"   ( "&amp;REPT(" ",MAX(0,25-LEN(SUBSTITUTE(FIXED($G$157/1000,3)," ",""))-LEN(FIXED($G$157/1000,3))))&amp;FIXED($G$157/1000,3)&amp;" )"&amp;" тыс.руб"</f>
        <v xml:space="preserve">  монтажных работ:                   0,000   (                0,000 ) тыс.руб</v>
      </c>
      <c r="B21" s="27"/>
      <c r="C21" s="27"/>
      <c r="D21" s="27"/>
      <c r="E21" s="27"/>
      <c r="F21" s="41" t="s">
        <v>14</v>
      </c>
      <c r="G21" s="41"/>
      <c r="H21" s="41"/>
      <c r="I21" s="41"/>
      <c r="J21" s="41"/>
      <c r="K21" s="41" t="str">
        <f>FIXED($D$162,0)&amp;" чел.-ч."</f>
        <v>0 чел.-ч.</v>
      </c>
      <c r="L21" s="41"/>
    </row>
    <row r="22" spans="1:117" ht="15" customHeight="1">
      <c r="A22" s="27" t="str">
        <f>"  оборудования:          "&amp;REPT(" ",MAX(0,25-LEN(SUBSTITUTE(FIXED($D$158/1000,3)," ",""))-LEN(FIXED($D$158/1000,3))))&amp;FIXED($D$158/1000,3)&amp;"   ( "&amp;REPT(" ",MAX(0,25-LEN(SUBSTITUTE(FIXED($G$158/1000,3)," ",""))-LEN(FIXED($G$158/1000,3))))&amp;FIXED($G$158/1000,3)&amp;" )"&amp;" тыс.руб"</f>
        <v xml:space="preserve">  оборудования:                         0,000   (                0,000 ) тыс.руб</v>
      </c>
      <c r="B22" s="27"/>
      <c r="C22" s="27"/>
      <c r="D22" s="27"/>
      <c r="E22" s="27"/>
      <c r="F22" s="41" t="s">
        <v>15</v>
      </c>
      <c r="G22" s="41"/>
      <c r="H22" s="41"/>
      <c r="I22" s="41"/>
      <c r="J22" s="41"/>
      <c r="K22" s="41" t="s">
        <v>16</v>
      </c>
      <c r="L22" s="41"/>
    </row>
    <row r="23" spans="1:117" ht="15" customHeight="1">
      <c r="A23" s="27" t="str">
        <f>"  прочих затрат:           "&amp;REPT(" ",MAX(0,25-LEN(SUBSTITUTE(FIXED($D$159/1000,3)," ",""))-LEN(FIXED($D$159/1000,3))))&amp;FIXED($D$159/1000,3)&amp;"   ( "&amp;REPT(" ",MAX(0,25-LEN(SUBSTITUTE(FIXED($G$159/1000,3)," ",""))-LEN(FIXED($G$159/1000,3))))&amp;FIXED($G$159/1000,3)&amp;" )"&amp;" тыс.руб"</f>
        <v xml:space="preserve">  прочих затрат:                          0,000   (                0,000 ) тыс.руб</v>
      </c>
      <c r="B23" s="27"/>
      <c r="C23" s="27"/>
      <c r="D23" s="27"/>
      <c r="E23" s="27"/>
      <c r="F23" s="41"/>
      <c r="G23" s="41"/>
      <c r="H23" s="41"/>
      <c r="I23" s="41"/>
      <c r="J23" s="41"/>
      <c r="K23" s="41"/>
      <c r="L23" s="41"/>
    </row>
    <row r="24" spans="1:117" ht="12" hidden="1">
      <c r="A24" s="27" t="s">
        <v>17</v>
      </c>
      <c r="B24" s="27"/>
      <c r="C24" s="27" t="s">
        <v>18</v>
      </c>
      <c r="D24" s="27"/>
      <c r="E24" s="27"/>
      <c r="F24" s="27"/>
      <c r="G24" s="27"/>
    </row>
    <row r="26" spans="1:117" ht="12">
      <c r="A26" s="39" t="s">
        <v>19</v>
      </c>
      <c r="B26" s="39" t="s">
        <v>20</v>
      </c>
      <c r="C26" s="39" t="s">
        <v>21</v>
      </c>
      <c r="D26" s="39" t="s">
        <v>22</v>
      </c>
      <c r="E26" s="36" t="s">
        <v>23</v>
      </c>
      <c r="F26" s="37"/>
      <c r="G26" s="38"/>
      <c r="H26" s="36" t="s">
        <v>24</v>
      </c>
      <c r="I26" s="37"/>
      <c r="J26" s="38"/>
      <c r="K26" s="39" t="s">
        <v>25</v>
      </c>
      <c r="L26" s="39" t="s">
        <v>26</v>
      </c>
    </row>
    <row r="27" spans="1:117" ht="48">
      <c r="A27" s="40"/>
      <c r="B27" s="40"/>
      <c r="C27" s="40"/>
      <c r="D27" s="40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40"/>
      <c r="L27" s="40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7.399999999999999" hidden="1">
      <c r="V29" s="30" t="s">
        <v>31</v>
      </c>
      <c r="W29" s="31"/>
      <c r="X29" s="31"/>
      <c r="Y29" s="31"/>
      <c r="Z29" s="31"/>
      <c r="AA29" s="31"/>
      <c r="AB29" s="31"/>
      <c r="AC29" s="32"/>
      <c r="AD29" s="30" t="s">
        <v>32</v>
      </c>
      <c r="AE29" s="31"/>
      <c r="AF29" s="31"/>
      <c r="AG29" s="31"/>
      <c r="AH29" s="31"/>
      <c r="AI29" s="31"/>
      <c r="AJ29" s="31"/>
      <c r="AK29" s="32"/>
      <c r="AL29" s="30" t="s">
        <v>33</v>
      </c>
      <c r="AM29" s="31"/>
      <c r="AN29" s="31"/>
      <c r="AO29" s="31"/>
      <c r="AP29" s="31"/>
      <c r="AQ29" s="31"/>
      <c r="AR29" s="31"/>
      <c r="AS29" s="32"/>
      <c r="AT29" s="30" t="s">
        <v>34</v>
      </c>
      <c r="AU29" s="31"/>
      <c r="AV29" s="31"/>
      <c r="AW29" s="31"/>
      <c r="AX29" s="31"/>
      <c r="AY29" s="31"/>
      <c r="AZ29" s="31"/>
      <c r="BA29" s="32"/>
      <c r="BB29" s="30" t="s">
        <v>35</v>
      </c>
      <c r="BC29" s="31"/>
      <c r="BD29" s="31"/>
      <c r="BE29" s="31"/>
      <c r="BF29" s="31"/>
      <c r="BG29" s="31"/>
      <c r="BH29" s="31"/>
      <c r="BI29" s="32"/>
      <c r="BJ29" s="30" t="s">
        <v>36</v>
      </c>
      <c r="BK29" s="31"/>
      <c r="BL29" s="31"/>
      <c r="BM29" s="31"/>
      <c r="BN29" s="31"/>
      <c r="BO29" s="31"/>
      <c r="BP29" s="31"/>
      <c r="BQ29" s="32"/>
      <c r="BR29" s="30" t="s">
        <v>37</v>
      </c>
      <c r="BS29" s="31"/>
      <c r="BT29" s="31"/>
      <c r="BU29" s="31"/>
      <c r="BV29" s="31"/>
      <c r="BW29" s="31"/>
      <c r="BX29" s="31"/>
      <c r="BY29" s="32"/>
      <c r="BZ29" s="30" t="s">
        <v>38</v>
      </c>
      <c r="CA29" s="31"/>
      <c r="CB29" s="31"/>
      <c r="CC29" s="31"/>
      <c r="CD29" s="31"/>
      <c r="CE29" s="31"/>
      <c r="CF29" s="31"/>
      <c r="CG29" s="32"/>
      <c r="CH29" s="30" t="s">
        <v>39</v>
      </c>
      <c r="CI29" s="31"/>
      <c r="CJ29" s="31"/>
      <c r="CK29" s="31"/>
      <c r="CL29" s="31"/>
      <c r="CM29" s="31"/>
      <c r="CN29" s="31"/>
      <c r="CO29" s="32"/>
      <c r="CP29" s="30" t="s">
        <v>40</v>
      </c>
      <c r="CQ29" s="31"/>
      <c r="CR29" s="31"/>
      <c r="CS29" s="31"/>
      <c r="CT29" s="31"/>
      <c r="CU29" s="31"/>
      <c r="CV29" s="31"/>
      <c r="CW29" s="32"/>
      <c r="CX29" s="30" t="s">
        <v>41</v>
      </c>
      <c r="CY29" s="31"/>
      <c r="CZ29" s="31"/>
      <c r="DA29" s="31"/>
      <c r="DB29" s="31"/>
      <c r="DC29" s="31"/>
      <c r="DD29" s="31"/>
      <c r="DE29" s="32"/>
      <c r="DF29" s="30" t="s">
        <v>42</v>
      </c>
      <c r="DG29" s="31"/>
      <c r="DH29" s="31"/>
      <c r="DI29" s="31"/>
      <c r="DJ29" s="31"/>
      <c r="DK29" s="31"/>
      <c r="DL29" s="31"/>
      <c r="DM29" s="32"/>
    </row>
    <row r="30" spans="1:117" ht="17.399999999999999" hidden="1">
      <c r="V30" s="30" t="s">
        <v>43</v>
      </c>
      <c r="W30" s="31"/>
      <c r="X30" s="31"/>
      <c r="Y30" s="32"/>
      <c r="Z30" s="30" t="s">
        <v>44</v>
      </c>
      <c r="AA30" s="31"/>
      <c r="AB30" s="31"/>
      <c r="AC30" s="32"/>
      <c r="AD30" s="30" t="s">
        <v>43</v>
      </c>
      <c r="AE30" s="31"/>
      <c r="AF30" s="31"/>
      <c r="AG30" s="32"/>
      <c r="AH30" s="30" t="s">
        <v>44</v>
      </c>
      <c r="AI30" s="31"/>
      <c r="AJ30" s="31"/>
      <c r="AK30" s="32"/>
      <c r="AL30" s="30" t="s">
        <v>43</v>
      </c>
      <c r="AM30" s="31"/>
      <c r="AN30" s="31"/>
      <c r="AO30" s="32"/>
      <c r="AP30" s="30" t="s">
        <v>44</v>
      </c>
      <c r="AQ30" s="31"/>
      <c r="AR30" s="31"/>
      <c r="AS30" s="32"/>
      <c r="AT30" s="30" t="s">
        <v>43</v>
      </c>
      <c r="AU30" s="31"/>
      <c r="AV30" s="31"/>
      <c r="AW30" s="32"/>
      <c r="AX30" s="30" t="s">
        <v>44</v>
      </c>
      <c r="AY30" s="31"/>
      <c r="AZ30" s="31"/>
      <c r="BA30" s="32"/>
      <c r="BB30" s="30" t="s">
        <v>43</v>
      </c>
      <c r="BC30" s="31"/>
      <c r="BD30" s="31"/>
      <c r="BE30" s="32"/>
      <c r="BF30" s="30" t="s">
        <v>44</v>
      </c>
      <c r="BG30" s="31"/>
      <c r="BH30" s="31"/>
      <c r="BI30" s="32"/>
      <c r="BJ30" s="30" t="s">
        <v>43</v>
      </c>
      <c r="BK30" s="31"/>
      <c r="BL30" s="31"/>
      <c r="BM30" s="32"/>
      <c r="BN30" s="30" t="s">
        <v>44</v>
      </c>
      <c r="BO30" s="31"/>
      <c r="BP30" s="31"/>
      <c r="BQ30" s="32"/>
      <c r="BR30" s="30" t="s">
        <v>43</v>
      </c>
      <c r="BS30" s="31"/>
      <c r="BT30" s="31"/>
      <c r="BU30" s="32"/>
      <c r="BV30" s="30" t="s">
        <v>44</v>
      </c>
      <c r="BW30" s="31"/>
      <c r="BX30" s="31"/>
      <c r="BY30" s="32"/>
      <c r="BZ30" s="30" t="s">
        <v>43</v>
      </c>
      <c r="CA30" s="31"/>
      <c r="CB30" s="31"/>
      <c r="CC30" s="32"/>
      <c r="CD30" s="30" t="s">
        <v>44</v>
      </c>
      <c r="CE30" s="31"/>
      <c r="CF30" s="31"/>
      <c r="CG30" s="32"/>
      <c r="CH30" s="30" t="s">
        <v>43</v>
      </c>
      <c r="CI30" s="31"/>
      <c r="CJ30" s="31"/>
      <c r="CK30" s="32"/>
      <c r="CL30" s="30" t="s">
        <v>44</v>
      </c>
      <c r="CM30" s="31"/>
      <c r="CN30" s="31"/>
      <c r="CO30" s="32"/>
      <c r="CP30" s="30" t="s">
        <v>43</v>
      </c>
      <c r="CQ30" s="31"/>
      <c r="CR30" s="31"/>
      <c r="CS30" s="32"/>
      <c r="CT30" s="30" t="s">
        <v>44</v>
      </c>
      <c r="CU30" s="31"/>
      <c r="CV30" s="31"/>
      <c r="CW30" s="32"/>
      <c r="CX30" s="30" t="s">
        <v>43</v>
      </c>
      <c r="CY30" s="31"/>
      <c r="CZ30" s="31"/>
      <c r="DA30" s="32"/>
      <c r="DB30" s="30" t="s">
        <v>44</v>
      </c>
      <c r="DC30" s="31"/>
      <c r="DD30" s="31"/>
      <c r="DE30" s="32"/>
      <c r="DF30" s="30" t="s">
        <v>43</v>
      </c>
      <c r="DG30" s="31"/>
      <c r="DH30" s="31"/>
      <c r="DI30" s="32"/>
      <c r="DJ30" s="30" t="s">
        <v>44</v>
      </c>
      <c r="DK30" s="31"/>
      <c r="DL30" s="31"/>
      <c r="DM30" s="32"/>
    </row>
    <row r="31" spans="1:117" ht="17.399999999999999" hidden="1">
      <c r="U31" s="4">
        <f>$G$42</f>
        <v>0.01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7.399999999999999" hidden="1">
      <c r="U32" s="3" t="s">
        <v>49</v>
      </c>
      <c r="AD32" s="5">
        <v>134.71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134.71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17.27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134.71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7.399999999999999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1.3471000000000002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1.3471000000000002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0.17269999999999999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1.3471000000000002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7.399999999999999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41.598448000000005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41.598448000000005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41.598448000000005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41.598448000000005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7.399999999999999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42.945548000000002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42.945548000000002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0.17269999999999999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42.945548000000002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7.399999999999999" hidden="1">
      <c r="S36" s="3" t="s">
        <v>50</v>
      </c>
      <c r="T36" s="3" t="s">
        <v>53</v>
      </c>
      <c r="U36" s="3" t="s">
        <v>56</v>
      </c>
      <c r="V36" s="5">
        <f>1.03*($CX$35)</f>
        <v>44.233914440000007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44.233914440000007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7.399999999999999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87.179462440000009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42.945548000000002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0.17269999999999999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42.945548000000002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7.399999999999999" hidden="1">
      <c r="S38" s="3" t="s">
        <v>50</v>
      </c>
      <c r="T38" s="3" t="s">
        <v>53</v>
      </c>
      <c r="U38" s="3" t="s">
        <v>58</v>
      </c>
      <c r="V38" s="5">
        <f>0.72*($CX$37)</f>
        <v>30.920794560000001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30.920794560000001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7.399999999999999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118.10025700000001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42.945548000000002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0.17269999999999999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42.945548000000002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7.399999999999999" hidden="1">
      <c r="S40" s="3" t="s">
        <v>50</v>
      </c>
      <c r="T40" s="3" t="s">
        <v>53</v>
      </c>
      <c r="U40" s="3" t="s">
        <v>60</v>
      </c>
      <c r="V40" s="5">
        <f>($AD$40)+0+0+0</f>
        <v>23.620051400000005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23.620051400000005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7.399999999999999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141.72030840000002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42.945548000000002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0.17269999999999999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42.945548000000002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36">
      <c r="A42" s="1" t="s">
        <v>62</v>
      </c>
      <c r="B42" s="6" t="s">
        <v>63</v>
      </c>
      <c r="C42" s="6" t="s">
        <v>64</v>
      </c>
      <c r="D42" s="7" t="s">
        <v>65</v>
      </c>
      <c r="G42" s="7">
        <f>0.01</f>
        <v>0.01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134.71</v>
      </c>
      <c r="I43" s="8">
        <v>1</v>
      </c>
      <c r="J43" s="10">
        <f>$AL$33+$AP$33+$AM$33+$AQ$33+$AN$33+$AR$33+$AO$33+$AS$33</f>
        <v>1.3471000000000002</v>
      </c>
      <c r="K43" s="8">
        <v>31.88</v>
      </c>
      <c r="L43" s="10">
        <f>$AL$39+$AP$39+$AM$39+$AQ$39+$AN$39+$AR$39+$AO$39+$AS$39</f>
        <v>42.945548000000002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17.27</v>
      </c>
      <c r="F44" s="8">
        <v>1</v>
      </c>
      <c r="G44" s="12">
        <f>$CH$33+$CL$33+$CI$33+$CM$33+$CJ$33+$CN$33+$CK$33+$CO$33</f>
        <v>0.17269999999999999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134.71</v>
      </c>
      <c r="I45" s="8"/>
      <c r="J45" s="10">
        <f>$AD$33+$AH$33+$AE$33+$AI$33+$AF$33+$AJ$33+$AG$33+$AK$33</f>
        <v>1.3471000000000002</v>
      </c>
      <c r="K45" s="8"/>
      <c r="L45" s="10">
        <f>$AD$35+$AH$35+$AE$35+$AI$35+$AF$35+$AJ$35+$AG$35+$AK$35</f>
        <v>42.945548000000002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1.3471000000000002</v>
      </c>
      <c r="K46" s="8"/>
      <c r="L46" s="10">
        <f>$CX$35+$DB$35+$CY$35+$DC$35+$CZ$35+$DD$35+$DA$35+$DE$35</f>
        <v>42.945548000000002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1.3875130000000002</v>
      </c>
      <c r="K47" s="8"/>
      <c r="L47" s="10">
        <f>$G47/100*(L46)</f>
        <v>44.233914440000007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0.96991200000000011</v>
      </c>
      <c r="K48" s="8"/>
      <c r="L48" s="10">
        <f>$G48/100*(L46)</f>
        <v>30.920794560000001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3.7045250000000003</v>
      </c>
      <c r="K49" s="13"/>
      <c r="L49" s="14">
        <f>SUMIF($M$45:$M48,"пз",L$45:L48)+SUMIF($M$45:$M48,"об_",L$45:L48)+SUMIF($M$45:$M48,"нр",L$45:L48)+SUMIF($M$45:$M48,"сп",L$45:L48)+SUMIF($M$45:$M48,"проч_",L$45:L48)</f>
        <v>118.10025700000001</v>
      </c>
      <c r="M49" s="11" t="s">
        <v>81</v>
      </c>
      <c r="N49" s="11" t="s">
        <v>45</v>
      </c>
    </row>
    <row r="50" spans="1:117" ht="17.399999999999999" hidden="1">
      <c r="V50" s="30" t="s">
        <v>31</v>
      </c>
      <c r="W50" s="31"/>
      <c r="X50" s="31"/>
      <c r="Y50" s="31"/>
      <c r="Z50" s="31"/>
      <c r="AA50" s="31"/>
      <c r="AB50" s="31"/>
      <c r="AC50" s="32"/>
      <c r="AD50" s="30" t="s">
        <v>32</v>
      </c>
      <c r="AE50" s="31"/>
      <c r="AF50" s="31"/>
      <c r="AG50" s="31"/>
      <c r="AH50" s="31"/>
      <c r="AI50" s="31"/>
      <c r="AJ50" s="31"/>
      <c r="AK50" s="32"/>
      <c r="AL50" s="30" t="s">
        <v>33</v>
      </c>
      <c r="AM50" s="31"/>
      <c r="AN50" s="31"/>
      <c r="AO50" s="31"/>
      <c r="AP50" s="31"/>
      <c r="AQ50" s="31"/>
      <c r="AR50" s="31"/>
      <c r="AS50" s="32"/>
      <c r="AT50" s="30" t="s">
        <v>34</v>
      </c>
      <c r="AU50" s="31"/>
      <c r="AV50" s="31"/>
      <c r="AW50" s="31"/>
      <c r="AX50" s="31"/>
      <c r="AY50" s="31"/>
      <c r="AZ50" s="31"/>
      <c r="BA50" s="32"/>
      <c r="BB50" s="30" t="s">
        <v>35</v>
      </c>
      <c r="BC50" s="31"/>
      <c r="BD50" s="31"/>
      <c r="BE50" s="31"/>
      <c r="BF50" s="31"/>
      <c r="BG50" s="31"/>
      <c r="BH50" s="31"/>
      <c r="BI50" s="32"/>
      <c r="BJ50" s="30" t="s">
        <v>36</v>
      </c>
      <c r="BK50" s="31"/>
      <c r="BL50" s="31"/>
      <c r="BM50" s="31"/>
      <c r="BN50" s="31"/>
      <c r="BO50" s="31"/>
      <c r="BP50" s="31"/>
      <c r="BQ50" s="32"/>
      <c r="BR50" s="30" t="s">
        <v>37</v>
      </c>
      <c r="BS50" s="31"/>
      <c r="BT50" s="31"/>
      <c r="BU50" s="31"/>
      <c r="BV50" s="31"/>
      <c r="BW50" s="31"/>
      <c r="BX50" s="31"/>
      <c r="BY50" s="32"/>
      <c r="BZ50" s="30" t="s">
        <v>38</v>
      </c>
      <c r="CA50" s="31"/>
      <c r="CB50" s="31"/>
      <c r="CC50" s="31"/>
      <c r="CD50" s="31"/>
      <c r="CE50" s="31"/>
      <c r="CF50" s="31"/>
      <c r="CG50" s="32"/>
      <c r="CH50" s="30" t="s">
        <v>39</v>
      </c>
      <c r="CI50" s="31"/>
      <c r="CJ50" s="31"/>
      <c r="CK50" s="31"/>
      <c r="CL50" s="31"/>
      <c r="CM50" s="31"/>
      <c r="CN50" s="31"/>
      <c r="CO50" s="32"/>
      <c r="CP50" s="30" t="s">
        <v>40</v>
      </c>
      <c r="CQ50" s="31"/>
      <c r="CR50" s="31"/>
      <c r="CS50" s="31"/>
      <c r="CT50" s="31"/>
      <c r="CU50" s="31"/>
      <c r="CV50" s="31"/>
      <c r="CW50" s="32"/>
      <c r="CX50" s="30" t="s">
        <v>41</v>
      </c>
      <c r="CY50" s="31"/>
      <c r="CZ50" s="31"/>
      <c r="DA50" s="31"/>
      <c r="DB50" s="31"/>
      <c r="DC50" s="31"/>
      <c r="DD50" s="31"/>
      <c r="DE50" s="32"/>
      <c r="DF50" s="30" t="s">
        <v>42</v>
      </c>
      <c r="DG50" s="31"/>
      <c r="DH50" s="31"/>
      <c r="DI50" s="31"/>
      <c r="DJ50" s="31"/>
      <c r="DK50" s="31"/>
      <c r="DL50" s="31"/>
      <c r="DM50" s="32"/>
    </row>
    <row r="51" spans="1:117" ht="17.399999999999999" hidden="1">
      <c r="V51" s="30" t="s">
        <v>43</v>
      </c>
      <c r="W51" s="31"/>
      <c r="X51" s="31"/>
      <c r="Y51" s="32"/>
      <c r="Z51" s="30" t="s">
        <v>44</v>
      </c>
      <c r="AA51" s="31"/>
      <c r="AB51" s="31"/>
      <c r="AC51" s="32"/>
      <c r="AD51" s="30" t="s">
        <v>43</v>
      </c>
      <c r="AE51" s="31"/>
      <c r="AF51" s="31"/>
      <c r="AG51" s="32"/>
      <c r="AH51" s="30" t="s">
        <v>44</v>
      </c>
      <c r="AI51" s="31"/>
      <c r="AJ51" s="31"/>
      <c r="AK51" s="32"/>
      <c r="AL51" s="30" t="s">
        <v>43</v>
      </c>
      <c r="AM51" s="31"/>
      <c r="AN51" s="31"/>
      <c r="AO51" s="32"/>
      <c r="AP51" s="30" t="s">
        <v>44</v>
      </c>
      <c r="AQ51" s="31"/>
      <c r="AR51" s="31"/>
      <c r="AS51" s="32"/>
      <c r="AT51" s="30" t="s">
        <v>43</v>
      </c>
      <c r="AU51" s="31"/>
      <c r="AV51" s="31"/>
      <c r="AW51" s="32"/>
      <c r="AX51" s="30" t="s">
        <v>44</v>
      </c>
      <c r="AY51" s="31"/>
      <c r="AZ51" s="31"/>
      <c r="BA51" s="32"/>
      <c r="BB51" s="30" t="s">
        <v>43</v>
      </c>
      <c r="BC51" s="31"/>
      <c r="BD51" s="31"/>
      <c r="BE51" s="32"/>
      <c r="BF51" s="30" t="s">
        <v>44</v>
      </c>
      <c r="BG51" s="31"/>
      <c r="BH51" s="31"/>
      <c r="BI51" s="32"/>
      <c r="BJ51" s="30" t="s">
        <v>43</v>
      </c>
      <c r="BK51" s="31"/>
      <c r="BL51" s="31"/>
      <c r="BM51" s="32"/>
      <c r="BN51" s="30" t="s">
        <v>44</v>
      </c>
      <c r="BO51" s="31"/>
      <c r="BP51" s="31"/>
      <c r="BQ51" s="32"/>
      <c r="BR51" s="30" t="s">
        <v>43</v>
      </c>
      <c r="BS51" s="31"/>
      <c r="BT51" s="31"/>
      <c r="BU51" s="32"/>
      <c r="BV51" s="30" t="s">
        <v>44</v>
      </c>
      <c r="BW51" s="31"/>
      <c r="BX51" s="31"/>
      <c r="BY51" s="32"/>
      <c r="BZ51" s="30" t="s">
        <v>43</v>
      </c>
      <c r="CA51" s="31"/>
      <c r="CB51" s="31"/>
      <c r="CC51" s="32"/>
      <c r="CD51" s="30" t="s">
        <v>44</v>
      </c>
      <c r="CE51" s="31"/>
      <c r="CF51" s="31"/>
      <c r="CG51" s="32"/>
      <c r="CH51" s="30" t="s">
        <v>43</v>
      </c>
      <c r="CI51" s="31"/>
      <c r="CJ51" s="31"/>
      <c r="CK51" s="32"/>
      <c r="CL51" s="30" t="s">
        <v>44</v>
      </c>
      <c r="CM51" s="31"/>
      <c r="CN51" s="31"/>
      <c r="CO51" s="32"/>
      <c r="CP51" s="30" t="s">
        <v>43</v>
      </c>
      <c r="CQ51" s="31"/>
      <c r="CR51" s="31"/>
      <c r="CS51" s="32"/>
      <c r="CT51" s="30" t="s">
        <v>44</v>
      </c>
      <c r="CU51" s="31"/>
      <c r="CV51" s="31"/>
      <c r="CW51" s="32"/>
      <c r="CX51" s="30" t="s">
        <v>43</v>
      </c>
      <c r="CY51" s="31"/>
      <c r="CZ51" s="31"/>
      <c r="DA51" s="32"/>
      <c r="DB51" s="30" t="s">
        <v>44</v>
      </c>
      <c r="DC51" s="31"/>
      <c r="DD51" s="31"/>
      <c r="DE51" s="32"/>
      <c r="DF51" s="30" t="s">
        <v>43</v>
      </c>
      <c r="DG51" s="31"/>
      <c r="DH51" s="31"/>
      <c r="DI51" s="32"/>
      <c r="DJ51" s="30" t="s">
        <v>44</v>
      </c>
      <c r="DK51" s="31"/>
      <c r="DL51" s="31"/>
      <c r="DM51" s="32"/>
    </row>
    <row r="52" spans="1:117" ht="17.399999999999999" hidden="1">
      <c r="U52" s="4">
        <f>$G$63</f>
        <v>0.01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7.399999999999999" hidden="1">
      <c r="U53" s="3" t="s">
        <v>49</v>
      </c>
      <c r="AD53" s="5">
        <v>370.22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44.42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301.39999999999998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269.62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31.78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24.4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5.25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2.74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76.2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7.399999999999999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3.7022000000000004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0.44420000000000004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3.0139999999999998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2.6962000000000002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0.31780000000000003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0.24399999999999999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5.2499999999999998E-2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2.7400000000000004E-2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0.76200000000000001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7.399999999999999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46.301316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46.301316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13.716896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30.8935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21.079836000000004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9.8136640000000011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1.69092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23.530560000000001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7.399999999999999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50.003515999999998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14.161096000000001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33.907499999999999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23.776036000000005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10.131464000000001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1.93492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5.2499999999999998E-2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2.7400000000000004E-2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24.292560000000002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7.399999999999999" hidden="1">
      <c r="S57" s="3" t="s">
        <v>50</v>
      </c>
      <c r="T57" s="3" t="s">
        <v>53</v>
      </c>
      <c r="U57" s="3" t="s">
        <v>56</v>
      </c>
      <c r="V57" s="5">
        <f>1.03*($CX$56)</f>
        <v>25.021336800000004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25.021336800000004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7.399999999999999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75.024852800000005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14.161096000000001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33.907499999999999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23.776036000000005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10.131464000000001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1.93492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5.2499999999999998E-2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2.7400000000000004E-2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24.292560000000002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7.399999999999999" hidden="1">
      <c r="S59" s="3" t="s">
        <v>50</v>
      </c>
      <c r="T59" s="3" t="s">
        <v>53</v>
      </c>
      <c r="U59" s="3" t="s">
        <v>58</v>
      </c>
      <c r="V59" s="5">
        <f>0.72*($CX$58)</f>
        <v>17.490643200000001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17.490643200000001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7.399999999999999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92.515496000000013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14.161096000000001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33.907499999999999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23.776036000000005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10.131464000000001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1.93492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5.2499999999999998E-2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2.7400000000000004E-2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24.292560000000002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7.399999999999999" hidden="1">
      <c r="S61" s="3" t="s">
        <v>50</v>
      </c>
      <c r="T61" s="3" t="s">
        <v>53</v>
      </c>
      <c r="U61" s="3" t="s">
        <v>60</v>
      </c>
      <c r="V61" s="5">
        <f>($AD$61)+0+0+0</f>
        <v>18.503099200000005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18.503099200000005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7.399999999999999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111.01859520000002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14.161096000000001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33.907499999999999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23.776036000000005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10.131464000000001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1.93492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5.2499999999999998E-2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2.7400000000000004E-2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24.292560000000002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24">
      <c r="A63" s="1" t="s">
        <v>82</v>
      </c>
      <c r="B63" s="6" t="s">
        <v>83</v>
      </c>
      <c r="C63" s="6" t="s">
        <v>84</v>
      </c>
      <c r="D63" s="7" t="s">
        <v>65</v>
      </c>
      <c r="G63" s="7">
        <f>0.01</f>
        <v>0.01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44.42</v>
      </c>
      <c r="I64" s="8">
        <v>1</v>
      </c>
      <c r="J64" s="10">
        <f>$AL$54+$AP$54+$AM$54+$AQ$54+$AN$54+$AR$54+$AO$54+$AS$54</f>
        <v>0.44420000000000004</v>
      </c>
      <c r="K64" s="8">
        <v>31.88</v>
      </c>
      <c r="L64" s="10">
        <f>$AL$60+$AP$60+$AM$60+$AQ$60+$AN$60+$AR$60+$AO$60+$AS$60</f>
        <v>14.161096000000001</v>
      </c>
      <c r="M64" s="11" t="s">
        <v>67</v>
      </c>
    </row>
    <row r="65" spans="1:117" ht="12">
      <c r="A65" s="1"/>
      <c r="B65" s="1"/>
      <c r="C65" s="1" t="s">
        <v>34</v>
      </c>
      <c r="D65" s="7"/>
      <c r="E65" s="7"/>
      <c r="F65" s="8">
        <v>1</v>
      </c>
      <c r="G65" s="7"/>
      <c r="H65" s="9">
        <f>$AT$53+$AX$53+$AU$53+$AY$53+$AV$53+$AZ$53+$AW$53+$BA$53</f>
        <v>301.39999999999998</v>
      </c>
      <c r="I65" s="8"/>
      <c r="J65" s="10">
        <f>$AT$54+$AX$54+$AU$54+$AY$54+$AV$54+$AZ$54+$AW$54+$BA$54</f>
        <v>3.0139999999999998</v>
      </c>
      <c r="K65" s="8">
        <v>11.25</v>
      </c>
      <c r="L65" s="10">
        <f>$AT$60+$AX$60+$AU$60+$AY$60+$AV$60+$AZ$60+$AW$60+$BA$60</f>
        <v>33.907499999999999</v>
      </c>
      <c r="M65" s="11" t="s">
        <v>85</v>
      </c>
    </row>
    <row r="66" spans="1:117" ht="12">
      <c r="A66" s="1"/>
      <c r="B66" s="1"/>
      <c r="C66" s="1" t="s">
        <v>86</v>
      </c>
      <c r="D66" s="7"/>
      <c r="E66" s="7"/>
      <c r="F66" s="8">
        <v>1</v>
      </c>
      <c r="G66" s="7"/>
      <c r="H66" s="9">
        <f>$BJ$53+$BN$53+$BK$53+$BO$53+$BL$53+$BP$53+$BM$53+$BQ$53</f>
        <v>31.78</v>
      </c>
      <c r="I66" s="8">
        <v>1</v>
      </c>
      <c r="J66" s="10">
        <f>$BJ$54+$BN$54+$BK$54+$BO$54+$BL$54+$BP$54+$BM$54+$BQ$54</f>
        <v>0.31780000000000003</v>
      </c>
      <c r="K66" s="8">
        <v>31.88</v>
      </c>
      <c r="L66" s="10">
        <f>$BJ$60+$BN$60+$BK$60+$BO$60+$BL$60+$BP$60+$BM$60+$BQ$60</f>
        <v>10.131464000000001</v>
      </c>
      <c r="M66" s="11" t="s">
        <v>87</v>
      </c>
    </row>
    <row r="67" spans="1:117" ht="12">
      <c r="A67" s="1"/>
      <c r="B67" s="1"/>
      <c r="C67" s="1" t="s">
        <v>88</v>
      </c>
      <c r="D67" s="7"/>
      <c r="E67" s="7"/>
      <c r="F67" s="8">
        <v>1</v>
      </c>
      <c r="G67" s="7"/>
      <c r="H67" s="9">
        <f>$BR$53+$BV$53+$BS$53+$BW$53+$BT$53+$BX$53+$BU$53+$BY$53</f>
        <v>24.4</v>
      </c>
      <c r="I67" s="8"/>
      <c r="J67" s="10">
        <f>$BR$54+$BV$54+$BS$54+$BW$54+$BT$54+$BX$54+$BU$54+$BY$54</f>
        <v>0.24399999999999999</v>
      </c>
      <c r="K67" s="8">
        <v>7.93</v>
      </c>
      <c r="L67" s="10">
        <f>$BR$60+$BV$60+$BS$60+$BW$60+$BT$60+$BX$60+$BU$60+$BY$60</f>
        <v>1.93492</v>
      </c>
      <c r="M67" s="11" t="s">
        <v>89</v>
      </c>
    </row>
    <row r="68" spans="1:117" ht="12">
      <c r="A68" s="1"/>
      <c r="B68" s="1"/>
      <c r="C68" s="1" t="s">
        <v>68</v>
      </c>
      <c r="D68" s="8" t="s">
        <v>69</v>
      </c>
      <c r="E68" s="12">
        <f>($CH$53+$CL$53+$CI$53+$CM$53+$CJ$53+$CN$53+$CK$53+$CO$53)/1</f>
        <v>5.25</v>
      </c>
      <c r="F68" s="8">
        <v>1</v>
      </c>
      <c r="G68" s="12">
        <f>$CH$54+$CL$54+$CI$54+$CM$54+$CJ$54+$CN$54+$CK$54+$CO$54</f>
        <v>5.2499999999999998E-2</v>
      </c>
    </row>
    <row r="69" spans="1:117" ht="12">
      <c r="A69" s="1"/>
      <c r="B69" s="1"/>
      <c r="C69" s="1" t="s">
        <v>90</v>
      </c>
      <c r="D69" s="8" t="s">
        <v>69</v>
      </c>
      <c r="E69" s="12">
        <f>($CP$53+$CT$53+$CQ$53+$CU$53+$CR$53+$CV$53+$CS$53+$CW$53)/1</f>
        <v>2.74</v>
      </c>
      <c r="F69" s="8">
        <v>1</v>
      </c>
      <c r="G69" s="12">
        <f>$CP$54+$CT$54+$CQ$54+$CU$54+$CR$54+$CV$54+$CS$54+$CW$54</f>
        <v>2.7400000000000004E-2</v>
      </c>
    </row>
    <row r="70" spans="1:117" ht="12">
      <c r="A70" s="1"/>
      <c r="B70" s="1"/>
      <c r="C70" s="1" t="s">
        <v>70</v>
      </c>
      <c r="D70" s="7"/>
      <c r="E70" s="7"/>
      <c r="F70" s="7"/>
      <c r="G70" s="7"/>
      <c r="H70" s="9">
        <f>$AD$53+$AH$53+$AE$53+$AI$53+$AF$53+$AJ$53+$AG$53+$AK$53</f>
        <v>370.22</v>
      </c>
      <c r="I70" s="8"/>
      <c r="J70" s="10">
        <f>$AD$54+$AH$54+$AE$54+$AI$54+$AF$54+$AJ$54+$AG$54+$AK$54</f>
        <v>3.7022000000000004</v>
      </c>
      <c r="K70" s="8"/>
      <c r="L70" s="10">
        <f>$AD$56+$AH$56+$AE$56+$AI$56+$AF$56+$AJ$56+$AG$56+$AK$56</f>
        <v>50.003515999999998</v>
      </c>
      <c r="M70" s="11" t="s">
        <v>71</v>
      </c>
    </row>
    <row r="71" spans="1:117" ht="17.399999999999999" hidden="1">
      <c r="V71" s="30" t="s">
        <v>31</v>
      </c>
      <c r="W71" s="31"/>
      <c r="X71" s="31"/>
      <c r="Y71" s="31"/>
      <c r="Z71" s="31"/>
      <c r="AA71" s="31"/>
      <c r="AB71" s="31"/>
      <c r="AC71" s="32"/>
      <c r="AD71" s="30" t="s">
        <v>32</v>
      </c>
      <c r="AE71" s="31"/>
      <c r="AF71" s="31"/>
      <c r="AG71" s="31"/>
      <c r="AH71" s="31"/>
      <c r="AI71" s="31"/>
      <c r="AJ71" s="31"/>
      <c r="AK71" s="32"/>
      <c r="AL71" s="30" t="s">
        <v>33</v>
      </c>
      <c r="AM71" s="31"/>
      <c r="AN71" s="31"/>
      <c r="AO71" s="31"/>
      <c r="AP71" s="31"/>
      <c r="AQ71" s="31"/>
      <c r="AR71" s="31"/>
      <c r="AS71" s="32"/>
      <c r="AT71" s="30" t="s">
        <v>34</v>
      </c>
      <c r="AU71" s="31"/>
      <c r="AV71" s="31"/>
      <c r="AW71" s="31"/>
      <c r="AX71" s="31"/>
      <c r="AY71" s="31"/>
      <c r="AZ71" s="31"/>
      <c r="BA71" s="32"/>
      <c r="BB71" s="30" t="s">
        <v>35</v>
      </c>
      <c r="BC71" s="31"/>
      <c r="BD71" s="31"/>
      <c r="BE71" s="31"/>
      <c r="BF71" s="31"/>
      <c r="BG71" s="31"/>
      <c r="BH71" s="31"/>
      <c r="BI71" s="32"/>
      <c r="BJ71" s="30" t="s">
        <v>36</v>
      </c>
      <c r="BK71" s="31"/>
      <c r="BL71" s="31"/>
      <c r="BM71" s="31"/>
      <c r="BN71" s="31"/>
      <c r="BO71" s="31"/>
      <c r="BP71" s="31"/>
      <c r="BQ71" s="32"/>
      <c r="BR71" s="30" t="s">
        <v>37</v>
      </c>
      <c r="BS71" s="31"/>
      <c r="BT71" s="31"/>
      <c r="BU71" s="31"/>
      <c r="BV71" s="31"/>
      <c r="BW71" s="31"/>
      <c r="BX71" s="31"/>
      <c r="BY71" s="32"/>
      <c r="BZ71" s="30" t="s">
        <v>38</v>
      </c>
      <c r="CA71" s="31"/>
      <c r="CB71" s="31"/>
      <c r="CC71" s="31"/>
      <c r="CD71" s="31"/>
      <c r="CE71" s="31"/>
      <c r="CF71" s="31"/>
      <c r="CG71" s="32"/>
      <c r="CH71" s="30" t="s">
        <v>39</v>
      </c>
      <c r="CI71" s="31"/>
      <c r="CJ71" s="31"/>
      <c r="CK71" s="31"/>
      <c r="CL71" s="31"/>
      <c r="CM71" s="31"/>
      <c r="CN71" s="31"/>
      <c r="CO71" s="32"/>
      <c r="CP71" s="30" t="s">
        <v>40</v>
      </c>
      <c r="CQ71" s="31"/>
      <c r="CR71" s="31"/>
      <c r="CS71" s="31"/>
      <c r="CT71" s="31"/>
      <c r="CU71" s="31"/>
      <c r="CV71" s="31"/>
      <c r="CW71" s="32"/>
      <c r="CX71" s="30" t="s">
        <v>41</v>
      </c>
      <c r="CY71" s="31"/>
      <c r="CZ71" s="31"/>
      <c r="DA71" s="31"/>
      <c r="DB71" s="31"/>
      <c r="DC71" s="31"/>
      <c r="DD71" s="31"/>
      <c r="DE71" s="32"/>
      <c r="DF71" s="30" t="s">
        <v>42</v>
      </c>
      <c r="DG71" s="31"/>
      <c r="DH71" s="31"/>
      <c r="DI71" s="31"/>
      <c r="DJ71" s="31"/>
      <c r="DK71" s="31"/>
      <c r="DL71" s="31"/>
      <c r="DM71" s="32"/>
    </row>
    <row r="72" spans="1:117" ht="17.399999999999999" hidden="1">
      <c r="V72" s="30" t="s">
        <v>43</v>
      </c>
      <c r="W72" s="31"/>
      <c r="X72" s="31"/>
      <c r="Y72" s="32"/>
      <c r="Z72" s="30" t="s">
        <v>44</v>
      </c>
      <c r="AA72" s="31"/>
      <c r="AB72" s="31"/>
      <c r="AC72" s="32"/>
      <c r="AD72" s="30" t="s">
        <v>43</v>
      </c>
      <c r="AE72" s="31"/>
      <c r="AF72" s="31"/>
      <c r="AG72" s="32"/>
      <c r="AH72" s="30" t="s">
        <v>44</v>
      </c>
      <c r="AI72" s="31"/>
      <c r="AJ72" s="31"/>
      <c r="AK72" s="32"/>
      <c r="AL72" s="30" t="s">
        <v>43</v>
      </c>
      <c r="AM72" s="31"/>
      <c r="AN72" s="31"/>
      <c r="AO72" s="32"/>
      <c r="AP72" s="30" t="s">
        <v>44</v>
      </c>
      <c r="AQ72" s="31"/>
      <c r="AR72" s="31"/>
      <c r="AS72" s="32"/>
      <c r="AT72" s="30" t="s">
        <v>43</v>
      </c>
      <c r="AU72" s="31"/>
      <c r="AV72" s="31"/>
      <c r="AW72" s="32"/>
      <c r="AX72" s="30" t="s">
        <v>44</v>
      </c>
      <c r="AY72" s="31"/>
      <c r="AZ72" s="31"/>
      <c r="BA72" s="32"/>
      <c r="BB72" s="30" t="s">
        <v>43</v>
      </c>
      <c r="BC72" s="31"/>
      <c r="BD72" s="31"/>
      <c r="BE72" s="32"/>
      <c r="BF72" s="30" t="s">
        <v>44</v>
      </c>
      <c r="BG72" s="31"/>
      <c r="BH72" s="31"/>
      <c r="BI72" s="32"/>
      <c r="BJ72" s="30" t="s">
        <v>43</v>
      </c>
      <c r="BK72" s="31"/>
      <c r="BL72" s="31"/>
      <c r="BM72" s="32"/>
      <c r="BN72" s="30" t="s">
        <v>44</v>
      </c>
      <c r="BO72" s="31"/>
      <c r="BP72" s="31"/>
      <c r="BQ72" s="32"/>
      <c r="BR72" s="30" t="s">
        <v>43</v>
      </c>
      <c r="BS72" s="31"/>
      <c r="BT72" s="31"/>
      <c r="BU72" s="32"/>
      <c r="BV72" s="30" t="s">
        <v>44</v>
      </c>
      <c r="BW72" s="31"/>
      <c r="BX72" s="31"/>
      <c r="BY72" s="32"/>
      <c r="BZ72" s="30" t="s">
        <v>43</v>
      </c>
      <c r="CA72" s="31"/>
      <c r="CB72" s="31"/>
      <c r="CC72" s="32"/>
      <c r="CD72" s="30" t="s">
        <v>44</v>
      </c>
      <c r="CE72" s="31"/>
      <c r="CF72" s="31"/>
      <c r="CG72" s="32"/>
      <c r="CH72" s="30" t="s">
        <v>43</v>
      </c>
      <c r="CI72" s="31"/>
      <c r="CJ72" s="31"/>
      <c r="CK72" s="32"/>
      <c r="CL72" s="30" t="s">
        <v>44</v>
      </c>
      <c r="CM72" s="31"/>
      <c r="CN72" s="31"/>
      <c r="CO72" s="32"/>
      <c r="CP72" s="30" t="s">
        <v>43</v>
      </c>
      <c r="CQ72" s="31"/>
      <c r="CR72" s="31"/>
      <c r="CS72" s="32"/>
      <c r="CT72" s="30" t="s">
        <v>44</v>
      </c>
      <c r="CU72" s="31"/>
      <c r="CV72" s="31"/>
      <c r="CW72" s="32"/>
      <c r="CX72" s="30" t="s">
        <v>43</v>
      </c>
      <c r="CY72" s="31"/>
      <c r="CZ72" s="31"/>
      <c r="DA72" s="32"/>
      <c r="DB72" s="30" t="s">
        <v>44</v>
      </c>
      <c r="DC72" s="31"/>
      <c r="DD72" s="31"/>
      <c r="DE72" s="32"/>
      <c r="DF72" s="30" t="s">
        <v>43</v>
      </c>
      <c r="DG72" s="31"/>
      <c r="DH72" s="31"/>
      <c r="DI72" s="32"/>
      <c r="DJ72" s="30" t="s">
        <v>44</v>
      </c>
      <c r="DK72" s="31"/>
      <c r="DL72" s="31"/>
      <c r="DM72" s="32"/>
    </row>
    <row r="73" spans="1:117" ht="17.399999999999999" hidden="1">
      <c r="U73" s="4">
        <f>$G$82</f>
        <v>0.02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7.399999999999999" hidden="1">
      <c r="U74" s="3" t="s">
        <v>49</v>
      </c>
      <c r="AD74" s="5">
        <v>146.25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146.25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7.399999999999999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2.9250000000000003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0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2.9250000000000003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0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7.399999999999999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20.270250000000001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20.270250000000001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0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20.270250000000001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0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7.399999999999999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23.195250000000001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0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23.195250000000001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0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7.399999999999999" hidden="1">
      <c r="S78" s="3" t="s">
        <v>50</v>
      </c>
      <c r="T78" s="3" t="s">
        <v>53</v>
      </c>
      <c r="U78" s="3" t="s">
        <v>57</v>
      </c>
      <c r="AD78" s="5">
        <f t="shared" ref="AD78:AM79" si="36">AD77</f>
        <v>23.195250000000001</v>
      </c>
      <c r="AE78" s="5">
        <f t="shared" si="36"/>
        <v>0</v>
      </c>
      <c r="AF78" s="5">
        <f t="shared" si="36"/>
        <v>0</v>
      </c>
      <c r="AG78" s="5">
        <f t="shared" si="36"/>
        <v>0</v>
      </c>
      <c r="AH78" s="5">
        <f t="shared" si="36"/>
        <v>0</v>
      </c>
      <c r="AI78" s="5">
        <f t="shared" si="36"/>
        <v>0</v>
      </c>
      <c r="AJ78" s="5">
        <f t="shared" si="36"/>
        <v>0</v>
      </c>
      <c r="AK78" s="5">
        <f t="shared" si="36"/>
        <v>0</v>
      </c>
      <c r="AL78" s="5">
        <f t="shared" si="36"/>
        <v>0</v>
      </c>
      <c r="AM78" s="5">
        <f t="shared" si="36"/>
        <v>0</v>
      </c>
      <c r="AN78" s="5">
        <f t="shared" ref="AN78:AW79" si="37">AN77</f>
        <v>0</v>
      </c>
      <c r="AO78" s="5">
        <f t="shared" si="37"/>
        <v>0</v>
      </c>
      <c r="AP78" s="5">
        <f t="shared" si="37"/>
        <v>0</v>
      </c>
      <c r="AQ78" s="5">
        <f t="shared" si="37"/>
        <v>0</v>
      </c>
      <c r="AR78" s="5">
        <f t="shared" si="37"/>
        <v>0</v>
      </c>
      <c r="AS78" s="5">
        <f t="shared" si="37"/>
        <v>0</v>
      </c>
      <c r="AT78" s="5">
        <f t="shared" si="37"/>
        <v>0</v>
      </c>
      <c r="AU78" s="5">
        <f t="shared" si="37"/>
        <v>0</v>
      </c>
      <c r="AV78" s="5">
        <f t="shared" si="37"/>
        <v>0</v>
      </c>
      <c r="AW78" s="5">
        <f t="shared" si="37"/>
        <v>0</v>
      </c>
      <c r="AX78" s="5">
        <f t="shared" ref="AX78:BG79" si="38">AX77</f>
        <v>0</v>
      </c>
      <c r="AY78" s="5">
        <f t="shared" si="38"/>
        <v>0</v>
      </c>
      <c r="AZ78" s="5">
        <f t="shared" si="38"/>
        <v>0</v>
      </c>
      <c r="BA78" s="5">
        <f t="shared" si="38"/>
        <v>0</v>
      </c>
      <c r="BB78" s="5">
        <f t="shared" si="38"/>
        <v>0</v>
      </c>
      <c r="BC78" s="5">
        <f t="shared" si="38"/>
        <v>0</v>
      </c>
      <c r="BD78" s="5">
        <f t="shared" si="38"/>
        <v>0</v>
      </c>
      <c r="BE78" s="5">
        <f t="shared" si="38"/>
        <v>0</v>
      </c>
      <c r="BF78" s="5">
        <f t="shared" si="38"/>
        <v>0</v>
      </c>
      <c r="BG78" s="5">
        <f t="shared" si="38"/>
        <v>0</v>
      </c>
      <c r="BH78" s="5">
        <f t="shared" ref="BH78:BQ79" si="39">BH77</f>
        <v>0</v>
      </c>
      <c r="BI78" s="5">
        <f t="shared" si="39"/>
        <v>0</v>
      </c>
      <c r="BJ78" s="5">
        <f t="shared" si="39"/>
        <v>0</v>
      </c>
      <c r="BK78" s="5">
        <f t="shared" si="39"/>
        <v>0</v>
      </c>
      <c r="BL78" s="5">
        <f t="shared" si="39"/>
        <v>0</v>
      </c>
      <c r="BM78" s="5">
        <f t="shared" si="39"/>
        <v>0</v>
      </c>
      <c r="BN78" s="5">
        <f t="shared" si="39"/>
        <v>0</v>
      </c>
      <c r="BO78" s="5">
        <f t="shared" si="39"/>
        <v>0</v>
      </c>
      <c r="BP78" s="5">
        <f t="shared" si="39"/>
        <v>0</v>
      </c>
      <c r="BQ78" s="5">
        <f t="shared" si="39"/>
        <v>0</v>
      </c>
      <c r="BR78" s="5">
        <f t="shared" ref="BR78:CA79" si="40">BR77</f>
        <v>23.195250000000001</v>
      </c>
      <c r="BS78" s="5">
        <f t="shared" si="40"/>
        <v>0</v>
      </c>
      <c r="BT78" s="5">
        <f t="shared" si="40"/>
        <v>0</v>
      </c>
      <c r="BU78" s="5">
        <f t="shared" si="40"/>
        <v>0</v>
      </c>
      <c r="BV78" s="5">
        <f t="shared" si="40"/>
        <v>0</v>
      </c>
      <c r="BW78" s="5">
        <f t="shared" si="40"/>
        <v>0</v>
      </c>
      <c r="BX78" s="5">
        <f t="shared" si="40"/>
        <v>0</v>
      </c>
      <c r="BY78" s="5">
        <f t="shared" si="40"/>
        <v>0</v>
      </c>
      <c r="BZ78" s="5">
        <f t="shared" si="40"/>
        <v>0</v>
      </c>
      <c r="CA78" s="5">
        <f t="shared" si="40"/>
        <v>0</v>
      </c>
      <c r="CB78" s="5">
        <f t="shared" ref="CB78:CK79" si="41">CB77</f>
        <v>0</v>
      </c>
      <c r="CC78" s="5">
        <f t="shared" si="41"/>
        <v>0</v>
      </c>
      <c r="CD78" s="5">
        <f t="shared" si="41"/>
        <v>0</v>
      </c>
      <c r="CE78" s="5">
        <f t="shared" si="41"/>
        <v>0</v>
      </c>
      <c r="CF78" s="5">
        <f t="shared" si="41"/>
        <v>0</v>
      </c>
      <c r="CG78" s="5">
        <f t="shared" si="41"/>
        <v>0</v>
      </c>
      <c r="CH78" s="5">
        <f t="shared" si="41"/>
        <v>0</v>
      </c>
      <c r="CI78" s="5">
        <f t="shared" si="41"/>
        <v>0</v>
      </c>
      <c r="CJ78" s="5">
        <f t="shared" si="41"/>
        <v>0</v>
      </c>
      <c r="CK78" s="5">
        <f t="shared" si="41"/>
        <v>0</v>
      </c>
      <c r="CL78" s="5">
        <f t="shared" ref="CL78:CU79" si="42">CL77</f>
        <v>0</v>
      </c>
      <c r="CM78" s="5">
        <f t="shared" si="42"/>
        <v>0</v>
      </c>
      <c r="CN78" s="5">
        <f t="shared" si="42"/>
        <v>0</v>
      </c>
      <c r="CO78" s="5">
        <f t="shared" si="42"/>
        <v>0</v>
      </c>
      <c r="CP78" s="5">
        <f t="shared" si="42"/>
        <v>0</v>
      </c>
      <c r="CQ78" s="5">
        <f t="shared" si="42"/>
        <v>0</v>
      </c>
      <c r="CR78" s="5">
        <f t="shared" si="42"/>
        <v>0</v>
      </c>
      <c r="CS78" s="5">
        <f t="shared" si="42"/>
        <v>0</v>
      </c>
      <c r="CT78" s="5">
        <f t="shared" si="42"/>
        <v>0</v>
      </c>
      <c r="CU78" s="5">
        <f t="shared" si="42"/>
        <v>0</v>
      </c>
      <c r="CV78" s="5">
        <f t="shared" ref="CV78:DE79" si="43">CV77</f>
        <v>0</v>
      </c>
      <c r="CW78" s="5">
        <f t="shared" si="43"/>
        <v>0</v>
      </c>
      <c r="CX78" s="5">
        <f t="shared" si="43"/>
        <v>0</v>
      </c>
      <c r="CY78" s="5">
        <f t="shared" si="43"/>
        <v>0</v>
      </c>
      <c r="CZ78" s="5">
        <f t="shared" si="43"/>
        <v>0</v>
      </c>
      <c r="DA78" s="5">
        <f t="shared" si="43"/>
        <v>0</v>
      </c>
      <c r="DB78" s="5">
        <f t="shared" si="43"/>
        <v>0</v>
      </c>
      <c r="DC78" s="5">
        <f t="shared" si="43"/>
        <v>0</v>
      </c>
      <c r="DD78" s="5">
        <f t="shared" si="43"/>
        <v>0</v>
      </c>
      <c r="DE78" s="5">
        <f t="shared" si="43"/>
        <v>0</v>
      </c>
      <c r="DF78" s="5">
        <f t="shared" ref="DF78:DM79" si="44">DF77</f>
        <v>0</v>
      </c>
      <c r="DG78" s="5">
        <f t="shared" si="44"/>
        <v>0</v>
      </c>
      <c r="DH78" s="5">
        <f t="shared" si="44"/>
        <v>0</v>
      </c>
      <c r="DI78" s="5">
        <f t="shared" si="44"/>
        <v>0</v>
      </c>
      <c r="DJ78" s="5">
        <f t="shared" si="44"/>
        <v>0</v>
      </c>
      <c r="DK78" s="5">
        <f t="shared" si="44"/>
        <v>0</v>
      </c>
      <c r="DL78" s="5">
        <f t="shared" si="44"/>
        <v>0</v>
      </c>
      <c r="DM78" s="5">
        <f t="shared" si="44"/>
        <v>0</v>
      </c>
    </row>
    <row r="79" spans="1:117" ht="17.399999999999999" hidden="1">
      <c r="S79" s="3" t="s">
        <v>50</v>
      </c>
      <c r="T79" s="3" t="s">
        <v>53</v>
      </c>
      <c r="U79" s="3" t="s">
        <v>59</v>
      </c>
      <c r="AD79" s="5">
        <f t="shared" si="36"/>
        <v>23.195250000000001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0</v>
      </c>
      <c r="AM79" s="5">
        <f t="shared" si="36"/>
        <v>0</v>
      </c>
      <c r="AN79" s="5">
        <f t="shared" si="37"/>
        <v>0</v>
      </c>
      <c r="AO79" s="5">
        <f t="shared" si="37"/>
        <v>0</v>
      </c>
      <c r="AP79" s="5">
        <f t="shared" si="37"/>
        <v>0</v>
      </c>
      <c r="AQ79" s="5">
        <f t="shared" si="37"/>
        <v>0</v>
      </c>
      <c r="AR79" s="5">
        <f t="shared" si="37"/>
        <v>0</v>
      </c>
      <c r="AS79" s="5">
        <f t="shared" si="37"/>
        <v>0</v>
      </c>
      <c r="AT79" s="5">
        <f t="shared" si="37"/>
        <v>0</v>
      </c>
      <c r="AU79" s="5">
        <f t="shared" si="37"/>
        <v>0</v>
      </c>
      <c r="AV79" s="5">
        <f t="shared" si="37"/>
        <v>0</v>
      </c>
      <c r="AW79" s="5">
        <f t="shared" si="37"/>
        <v>0</v>
      </c>
      <c r="AX79" s="5">
        <f t="shared" si="38"/>
        <v>0</v>
      </c>
      <c r="AY79" s="5">
        <f t="shared" si="38"/>
        <v>0</v>
      </c>
      <c r="AZ79" s="5">
        <f t="shared" si="38"/>
        <v>0</v>
      </c>
      <c r="BA79" s="5">
        <f t="shared" si="38"/>
        <v>0</v>
      </c>
      <c r="BB79" s="5">
        <f t="shared" si="38"/>
        <v>0</v>
      </c>
      <c r="BC79" s="5">
        <f t="shared" si="38"/>
        <v>0</v>
      </c>
      <c r="BD79" s="5">
        <f t="shared" si="38"/>
        <v>0</v>
      </c>
      <c r="BE79" s="5">
        <f t="shared" si="38"/>
        <v>0</v>
      </c>
      <c r="BF79" s="5">
        <f t="shared" si="38"/>
        <v>0</v>
      </c>
      <c r="BG79" s="5">
        <f t="shared" si="38"/>
        <v>0</v>
      </c>
      <c r="BH79" s="5">
        <f t="shared" si="39"/>
        <v>0</v>
      </c>
      <c r="BI79" s="5">
        <f t="shared" si="39"/>
        <v>0</v>
      </c>
      <c r="BJ79" s="5">
        <f t="shared" si="39"/>
        <v>0</v>
      </c>
      <c r="BK79" s="5">
        <f t="shared" si="39"/>
        <v>0</v>
      </c>
      <c r="BL79" s="5">
        <f t="shared" si="39"/>
        <v>0</v>
      </c>
      <c r="BM79" s="5">
        <f t="shared" si="39"/>
        <v>0</v>
      </c>
      <c r="BN79" s="5">
        <f t="shared" si="39"/>
        <v>0</v>
      </c>
      <c r="BO79" s="5">
        <f t="shared" si="39"/>
        <v>0</v>
      </c>
      <c r="BP79" s="5">
        <f t="shared" si="39"/>
        <v>0</v>
      </c>
      <c r="BQ79" s="5">
        <f t="shared" si="39"/>
        <v>0</v>
      </c>
      <c r="BR79" s="5">
        <f t="shared" si="40"/>
        <v>23.195250000000001</v>
      </c>
      <c r="BS79" s="5">
        <f t="shared" si="40"/>
        <v>0</v>
      </c>
      <c r="BT79" s="5">
        <f t="shared" si="40"/>
        <v>0</v>
      </c>
      <c r="BU79" s="5">
        <f t="shared" si="40"/>
        <v>0</v>
      </c>
      <c r="BV79" s="5">
        <f t="shared" si="40"/>
        <v>0</v>
      </c>
      <c r="BW79" s="5">
        <f t="shared" si="40"/>
        <v>0</v>
      </c>
      <c r="BX79" s="5">
        <f t="shared" si="40"/>
        <v>0</v>
      </c>
      <c r="BY79" s="5">
        <f t="shared" si="40"/>
        <v>0</v>
      </c>
      <c r="BZ79" s="5">
        <f t="shared" si="40"/>
        <v>0</v>
      </c>
      <c r="CA79" s="5">
        <f t="shared" si="40"/>
        <v>0</v>
      </c>
      <c r="CB79" s="5">
        <f t="shared" si="41"/>
        <v>0</v>
      </c>
      <c r="CC79" s="5">
        <f t="shared" si="41"/>
        <v>0</v>
      </c>
      <c r="CD79" s="5">
        <f t="shared" si="41"/>
        <v>0</v>
      </c>
      <c r="CE79" s="5">
        <f t="shared" si="41"/>
        <v>0</v>
      </c>
      <c r="CF79" s="5">
        <f t="shared" si="41"/>
        <v>0</v>
      </c>
      <c r="CG79" s="5">
        <f t="shared" si="41"/>
        <v>0</v>
      </c>
      <c r="CH79" s="5">
        <f t="shared" si="41"/>
        <v>0</v>
      </c>
      <c r="CI79" s="5">
        <f t="shared" si="41"/>
        <v>0</v>
      </c>
      <c r="CJ79" s="5">
        <f t="shared" si="41"/>
        <v>0</v>
      </c>
      <c r="CK79" s="5">
        <f t="shared" si="41"/>
        <v>0</v>
      </c>
      <c r="CL79" s="5">
        <f t="shared" si="42"/>
        <v>0</v>
      </c>
      <c r="CM79" s="5">
        <f t="shared" si="42"/>
        <v>0</v>
      </c>
      <c r="CN79" s="5">
        <f t="shared" si="42"/>
        <v>0</v>
      </c>
      <c r="CO79" s="5">
        <f t="shared" si="42"/>
        <v>0</v>
      </c>
      <c r="CP79" s="5">
        <f t="shared" si="42"/>
        <v>0</v>
      </c>
      <c r="CQ79" s="5">
        <f t="shared" si="42"/>
        <v>0</v>
      </c>
      <c r="CR79" s="5">
        <f t="shared" si="42"/>
        <v>0</v>
      </c>
      <c r="CS79" s="5">
        <f t="shared" si="42"/>
        <v>0</v>
      </c>
      <c r="CT79" s="5">
        <f t="shared" si="42"/>
        <v>0</v>
      </c>
      <c r="CU79" s="5">
        <f t="shared" si="42"/>
        <v>0</v>
      </c>
      <c r="CV79" s="5">
        <f t="shared" si="43"/>
        <v>0</v>
      </c>
      <c r="CW79" s="5">
        <f t="shared" si="43"/>
        <v>0</v>
      </c>
      <c r="CX79" s="5">
        <f t="shared" si="43"/>
        <v>0</v>
      </c>
      <c r="CY79" s="5">
        <f t="shared" si="43"/>
        <v>0</v>
      </c>
      <c r="CZ79" s="5">
        <f t="shared" si="43"/>
        <v>0</v>
      </c>
      <c r="DA79" s="5">
        <f t="shared" si="43"/>
        <v>0</v>
      </c>
      <c r="DB79" s="5">
        <f t="shared" si="43"/>
        <v>0</v>
      </c>
      <c r="DC79" s="5">
        <f t="shared" si="43"/>
        <v>0</v>
      </c>
      <c r="DD79" s="5">
        <f t="shared" si="43"/>
        <v>0</v>
      </c>
      <c r="DE79" s="5">
        <f t="shared" si="43"/>
        <v>0</v>
      </c>
      <c r="DF79" s="5">
        <f t="shared" si="44"/>
        <v>0</v>
      </c>
      <c r="DG79" s="5">
        <f t="shared" si="44"/>
        <v>0</v>
      </c>
      <c r="DH79" s="5">
        <f t="shared" si="44"/>
        <v>0</v>
      </c>
      <c r="DI79" s="5">
        <f t="shared" si="44"/>
        <v>0</v>
      </c>
      <c r="DJ79" s="5">
        <f t="shared" si="44"/>
        <v>0</v>
      </c>
      <c r="DK79" s="5">
        <f t="shared" si="44"/>
        <v>0</v>
      </c>
      <c r="DL79" s="5">
        <f t="shared" si="44"/>
        <v>0</v>
      </c>
      <c r="DM79" s="5">
        <f t="shared" si="44"/>
        <v>0</v>
      </c>
    </row>
    <row r="80" spans="1:117" ht="17.399999999999999" hidden="1">
      <c r="S80" s="3" t="s">
        <v>50</v>
      </c>
      <c r="T80" s="3" t="s">
        <v>53</v>
      </c>
      <c r="U80" s="3" t="s">
        <v>60</v>
      </c>
      <c r="V80" s="5">
        <f>($AD$80)+0+0+0</f>
        <v>4.6390500000000001</v>
      </c>
      <c r="W80" s="5">
        <f>0+($AE$80)+0+0</f>
        <v>0</v>
      </c>
      <c r="X80" s="5">
        <f>0+0+($AF$80)+0</f>
        <v>0</v>
      </c>
      <c r="Y80" s="5">
        <f>0+0+0+($AG$80)</f>
        <v>0</v>
      </c>
      <c r="AD80" s="5">
        <f>0.2*($AD$79)</f>
        <v>4.6390500000000001</v>
      </c>
      <c r="AE80" s="5">
        <f>0.2*($AE$79)</f>
        <v>0</v>
      </c>
      <c r="AF80" s="5">
        <f>0.2*($AF$79)</f>
        <v>0</v>
      </c>
      <c r="AG80" s="5">
        <f>0.2*($AG$79)</f>
        <v>0</v>
      </c>
    </row>
    <row r="81" spans="1:117" ht="17.399999999999999" hidden="1">
      <c r="S81" s="3" t="s">
        <v>50</v>
      </c>
      <c r="T81" s="3" t="s">
        <v>53</v>
      </c>
      <c r="U81" s="3" t="s">
        <v>61</v>
      </c>
      <c r="AD81" s="5">
        <f t="shared" ref="AD81:BI81" si="45">AD79+AD80</f>
        <v>27.834300000000002</v>
      </c>
      <c r="AE81" s="5">
        <f t="shared" si="45"/>
        <v>0</v>
      </c>
      <c r="AF81" s="5">
        <f t="shared" si="45"/>
        <v>0</v>
      </c>
      <c r="AG81" s="5">
        <f t="shared" si="45"/>
        <v>0</v>
      </c>
      <c r="AH81" s="5">
        <f t="shared" si="45"/>
        <v>0</v>
      </c>
      <c r="AI81" s="5">
        <f t="shared" si="45"/>
        <v>0</v>
      </c>
      <c r="AJ81" s="5">
        <f t="shared" si="45"/>
        <v>0</v>
      </c>
      <c r="AK81" s="5">
        <f t="shared" si="45"/>
        <v>0</v>
      </c>
      <c r="AL81" s="5">
        <f t="shared" si="45"/>
        <v>0</v>
      </c>
      <c r="AM81" s="5">
        <f t="shared" si="45"/>
        <v>0</v>
      </c>
      <c r="AN81" s="5">
        <f t="shared" si="45"/>
        <v>0</v>
      </c>
      <c r="AO81" s="5">
        <f t="shared" si="45"/>
        <v>0</v>
      </c>
      <c r="AP81" s="5">
        <f t="shared" si="45"/>
        <v>0</v>
      </c>
      <c r="AQ81" s="5">
        <f t="shared" si="45"/>
        <v>0</v>
      </c>
      <c r="AR81" s="5">
        <f t="shared" si="45"/>
        <v>0</v>
      </c>
      <c r="AS81" s="5">
        <f t="shared" si="45"/>
        <v>0</v>
      </c>
      <c r="AT81" s="5">
        <f t="shared" si="45"/>
        <v>0</v>
      </c>
      <c r="AU81" s="5">
        <f t="shared" si="45"/>
        <v>0</v>
      </c>
      <c r="AV81" s="5">
        <f t="shared" si="45"/>
        <v>0</v>
      </c>
      <c r="AW81" s="5">
        <f t="shared" si="45"/>
        <v>0</v>
      </c>
      <c r="AX81" s="5">
        <f t="shared" si="45"/>
        <v>0</v>
      </c>
      <c r="AY81" s="5">
        <f t="shared" si="45"/>
        <v>0</v>
      </c>
      <c r="AZ81" s="5">
        <f t="shared" si="45"/>
        <v>0</v>
      </c>
      <c r="BA81" s="5">
        <f t="shared" si="45"/>
        <v>0</v>
      </c>
      <c r="BB81" s="5">
        <f t="shared" si="45"/>
        <v>0</v>
      </c>
      <c r="BC81" s="5">
        <f t="shared" si="45"/>
        <v>0</v>
      </c>
      <c r="BD81" s="5">
        <f t="shared" si="45"/>
        <v>0</v>
      </c>
      <c r="BE81" s="5">
        <f t="shared" si="45"/>
        <v>0</v>
      </c>
      <c r="BF81" s="5">
        <f t="shared" si="45"/>
        <v>0</v>
      </c>
      <c r="BG81" s="5">
        <f t="shared" si="45"/>
        <v>0</v>
      </c>
      <c r="BH81" s="5">
        <f t="shared" si="45"/>
        <v>0</v>
      </c>
      <c r="BI81" s="5">
        <f t="shared" si="45"/>
        <v>0</v>
      </c>
      <c r="BJ81" s="5">
        <f t="shared" ref="BJ81:CO81" si="46">BJ79+BJ80</f>
        <v>0</v>
      </c>
      <c r="BK81" s="5">
        <f t="shared" si="46"/>
        <v>0</v>
      </c>
      <c r="BL81" s="5">
        <f t="shared" si="46"/>
        <v>0</v>
      </c>
      <c r="BM81" s="5">
        <f t="shared" si="46"/>
        <v>0</v>
      </c>
      <c r="BN81" s="5">
        <f t="shared" si="46"/>
        <v>0</v>
      </c>
      <c r="BO81" s="5">
        <f t="shared" si="46"/>
        <v>0</v>
      </c>
      <c r="BP81" s="5">
        <f t="shared" si="46"/>
        <v>0</v>
      </c>
      <c r="BQ81" s="5">
        <f t="shared" si="46"/>
        <v>0</v>
      </c>
      <c r="BR81" s="5">
        <f t="shared" si="46"/>
        <v>23.195250000000001</v>
      </c>
      <c r="BS81" s="5">
        <f t="shared" si="46"/>
        <v>0</v>
      </c>
      <c r="BT81" s="5">
        <f t="shared" si="46"/>
        <v>0</v>
      </c>
      <c r="BU81" s="5">
        <f t="shared" si="46"/>
        <v>0</v>
      </c>
      <c r="BV81" s="5">
        <f t="shared" si="46"/>
        <v>0</v>
      </c>
      <c r="BW81" s="5">
        <f t="shared" si="46"/>
        <v>0</v>
      </c>
      <c r="BX81" s="5">
        <f t="shared" si="46"/>
        <v>0</v>
      </c>
      <c r="BY81" s="5">
        <f t="shared" si="46"/>
        <v>0</v>
      </c>
      <c r="BZ81" s="5">
        <f t="shared" si="46"/>
        <v>0</v>
      </c>
      <c r="CA81" s="5">
        <f t="shared" si="46"/>
        <v>0</v>
      </c>
      <c r="CB81" s="5">
        <f t="shared" si="46"/>
        <v>0</v>
      </c>
      <c r="CC81" s="5">
        <f t="shared" si="46"/>
        <v>0</v>
      </c>
      <c r="CD81" s="5">
        <f t="shared" si="46"/>
        <v>0</v>
      </c>
      <c r="CE81" s="5">
        <f t="shared" si="46"/>
        <v>0</v>
      </c>
      <c r="CF81" s="5">
        <f t="shared" si="46"/>
        <v>0</v>
      </c>
      <c r="CG81" s="5">
        <f t="shared" si="46"/>
        <v>0</v>
      </c>
      <c r="CH81" s="5">
        <f t="shared" si="46"/>
        <v>0</v>
      </c>
      <c r="CI81" s="5">
        <f t="shared" si="46"/>
        <v>0</v>
      </c>
      <c r="CJ81" s="5">
        <f t="shared" si="46"/>
        <v>0</v>
      </c>
      <c r="CK81" s="5">
        <f t="shared" si="46"/>
        <v>0</v>
      </c>
      <c r="CL81" s="5">
        <f t="shared" si="46"/>
        <v>0</v>
      </c>
      <c r="CM81" s="5">
        <f t="shared" si="46"/>
        <v>0</v>
      </c>
      <c r="CN81" s="5">
        <f t="shared" si="46"/>
        <v>0</v>
      </c>
      <c r="CO81" s="5">
        <f t="shared" si="46"/>
        <v>0</v>
      </c>
      <c r="CP81" s="5">
        <f t="shared" ref="CP81:DM81" si="47">CP79+CP80</f>
        <v>0</v>
      </c>
      <c r="CQ81" s="5">
        <f t="shared" si="47"/>
        <v>0</v>
      </c>
      <c r="CR81" s="5">
        <f t="shared" si="47"/>
        <v>0</v>
      </c>
      <c r="CS81" s="5">
        <f t="shared" si="47"/>
        <v>0</v>
      </c>
      <c r="CT81" s="5">
        <f t="shared" si="47"/>
        <v>0</v>
      </c>
      <c r="CU81" s="5">
        <f t="shared" si="47"/>
        <v>0</v>
      </c>
      <c r="CV81" s="5">
        <f t="shared" si="47"/>
        <v>0</v>
      </c>
      <c r="CW81" s="5">
        <f t="shared" si="47"/>
        <v>0</v>
      </c>
      <c r="CX81" s="5">
        <f t="shared" si="47"/>
        <v>0</v>
      </c>
      <c r="CY81" s="5">
        <f t="shared" si="47"/>
        <v>0</v>
      </c>
      <c r="CZ81" s="5">
        <f t="shared" si="47"/>
        <v>0</v>
      </c>
      <c r="DA81" s="5">
        <f t="shared" si="47"/>
        <v>0</v>
      </c>
      <c r="DB81" s="5">
        <f t="shared" si="47"/>
        <v>0</v>
      </c>
      <c r="DC81" s="5">
        <f t="shared" si="47"/>
        <v>0</v>
      </c>
      <c r="DD81" s="5">
        <f t="shared" si="47"/>
        <v>0</v>
      </c>
      <c r="DE81" s="5">
        <f t="shared" si="47"/>
        <v>0</v>
      </c>
      <c r="DF81" s="5">
        <f t="shared" si="47"/>
        <v>0</v>
      </c>
      <c r="DG81" s="5">
        <f t="shared" si="47"/>
        <v>0</v>
      </c>
      <c r="DH81" s="5">
        <f t="shared" si="47"/>
        <v>0</v>
      </c>
      <c r="DI81" s="5">
        <f t="shared" si="47"/>
        <v>0</v>
      </c>
      <c r="DJ81" s="5">
        <f t="shared" si="47"/>
        <v>0</v>
      </c>
      <c r="DK81" s="5">
        <f t="shared" si="47"/>
        <v>0</v>
      </c>
      <c r="DL81" s="5">
        <f t="shared" si="47"/>
        <v>0</v>
      </c>
      <c r="DM81" s="5">
        <f t="shared" si="47"/>
        <v>0</v>
      </c>
    </row>
    <row r="82" spans="1:117" ht="36">
      <c r="A82" s="1" t="s">
        <v>91</v>
      </c>
      <c r="B82" s="1" t="s">
        <v>92</v>
      </c>
      <c r="C82" s="1" t="s">
        <v>93</v>
      </c>
      <c r="D82" s="8" t="s">
        <v>94</v>
      </c>
      <c r="G82" s="8">
        <f>0.02</f>
        <v>0.02</v>
      </c>
      <c r="H82" s="9">
        <f>$AD$74+$AH$74+$AE$74+$AI$74+$AF$74+$AJ$74+$AG$74+$AK$74</f>
        <v>146.25</v>
      </c>
      <c r="I82" s="8">
        <v>1</v>
      </c>
      <c r="J82" s="10">
        <f>$AD$75+$AH$75+$AE$75+$AI$75+$AF$75+$AJ$75+$AG$75+$AK$75</f>
        <v>2.9250000000000003</v>
      </c>
      <c r="K82" s="8">
        <f>IF(OR(J82=0,J82=L82),1,L82/J82)</f>
        <v>7.93</v>
      </c>
      <c r="L82" s="10">
        <f>$AD$77+$AH$77+$AE$77+$AI$77+$AF$77+$AJ$77+$AG$77+$AK$77</f>
        <v>23.195250000000001</v>
      </c>
    </row>
    <row r="83" spans="1:117" ht="12" hidden="1">
      <c r="A83" s="1"/>
      <c r="B83" s="1"/>
      <c r="C83" s="1" t="s">
        <v>88</v>
      </c>
      <c r="D83" s="7"/>
      <c r="E83" s="7"/>
      <c r="F83" s="8">
        <v>1</v>
      </c>
      <c r="G83" s="7"/>
      <c r="H83" s="9">
        <f>$BR$74+$BV$74+$BS$74+$BW$74+$BT$74+$BX$74+$BU$74+$BY$74</f>
        <v>146.25</v>
      </c>
      <c r="I83" s="8"/>
      <c r="J83" s="10">
        <f>$BR$75+$BV$75+$BS$75+$BW$75+$BT$75+$BX$75+$BU$75+$BY$75</f>
        <v>2.9250000000000003</v>
      </c>
      <c r="K83" s="8">
        <v>7.93</v>
      </c>
      <c r="L83" s="10">
        <f>$BR$77+$BV$77+$BS$77+$BW$77+$BT$77+$BX$77+$BU$77+$BY$77</f>
        <v>23.195250000000001</v>
      </c>
      <c r="M83" s="11" t="s">
        <v>89</v>
      </c>
    </row>
    <row r="84" spans="1:117" ht="12" hidden="1">
      <c r="A84" s="1"/>
      <c r="B84" s="1"/>
      <c r="C84" s="1" t="s">
        <v>70</v>
      </c>
      <c r="D84" s="7"/>
      <c r="E84" s="7"/>
      <c r="F84" s="7"/>
      <c r="G84" s="7"/>
      <c r="H84" s="9">
        <f>$AD$74+$AH$74+$AE$74+$AI$74+$AF$74+$AJ$74+$AG$74+$AK$74</f>
        <v>146.25</v>
      </c>
      <c r="I84" s="8"/>
      <c r="J84" s="10">
        <f>$AD$75+$AH$75+$AE$75+$AI$75+$AF$75+$AJ$75+$AG$75+$AK$75</f>
        <v>2.9250000000000003</v>
      </c>
      <c r="K84" s="8"/>
      <c r="L84" s="10">
        <f>$AD$77+$AH$77+$AE$77+$AI$77+$AF$77+$AJ$77+$AG$77+$AK$77</f>
        <v>23.195250000000001</v>
      </c>
      <c r="M84" s="11" t="s">
        <v>71</v>
      </c>
    </row>
    <row r="85" spans="1:117" ht="12">
      <c r="A85" s="1"/>
      <c r="B85" s="1"/>
      <c r="C85" s="1" t="s">
        <v>41</v>
      </c>
      <c r="D85" s="7"/>
      <c r="E85" s="7"/>
      <c r="F85" s="7"/>
      <c r="G85" s="7"/>
      <c r="H85" s="9"/>
      <c r="I85" s="8"/>
      <c r="J85" s="10">
        <f>$CX$54+$DB$54+$CY$54+$DC$54+$CZ$54+$DD$54+$DA$54+$DE$54</f>
        <v>0.76200000000000001</v>
      </c>
      <c r="K85" s="8"/>
      <c r="L85" s="10">
        <f>$CX$56+$DB$56+$CY$56+$DC$56+$CZ$56+$DD$56+$DA$56+$DE$56</f>
        <v>24.292560000000002</v>
      </c>
      <c r="M85" s="11" t="s">
        <v>72</v>
      </c>
    </row>
    <row r="86" spans="1:117" ht="48">
      <c r="A86" s="1"/>
      <c r="B86" s="1" t="s">
        <v>73</v>
      </c>
      <c r="C86" s="1" t="s">
        <v>74</v>
      </c>
      <c r="D86" s="8" t="s">
        <v>75</v>
      </c>
      <c r="E86" s="8">
        <v>103</v>
      </c>
      <c r="F86" s="8"/>
      <c r="G86" s="8">
        <v>103</v>
      </c>
      <c r="H86" s="9"/>
      <c r="I86" s="8"/>
      <c r="J86" s="10">
        <f>$G86/100*(J85)</f>
        <v>0.78486</v>
      </c>
      <c r="K86" s="8"/>
      <c r="L86" s="10">
        <f>$G86/100*(L85)</f>
        <v>25.021336800000004</v>
      </c>
      <c r="M86" s="11" t="s">
        <v>76</v>
      </c>
    </row>
    <row r="87" spans="1:117" ht="48">
      <c r="A87" s="1"/>
      <c r="B87" s="1" t="s">
        <v>77</v>
      </c>
      <c r="C87" s="1" t="s">
        <v>78</v>
      </c>
      <c r="D87" s="8" t="s">
        <v>75</v>
      </c>
      <c r="E87" s="8">
        <v>72</v>
      </c>
      <c r="F87" s="8"/>
      <c r="G87" s="8">
        <v>72</v>
      </c>
      <c r="H87" s="9"/>
      <c r="I87" s="8"/>
      <c r="J87" s="10">
        <f>$G87/100*(J85)</f>
        <v>0.54864000000000002</v>
      </c>
      <c r="K87" s="8"/>
      <c r="L87" s="10">
        <f>$G87/100*(L85)</f>
        <v>17.490643200000001</v>
      </c>
      <c r="M87" s="11" t="s">
        <v>79</v>
      </c>
    </row>
    <row r="88" spans="1:117" ht="12">
      <c r="A88" s="13"/>
      <c r="B88" s="13"/>
      <c r="C88" s="13" t="s">
        <v>80</v>
      </c>
      <c r="D88" s="13"/>
      <c r="E88" s="13"/>
      <c r="F88" s="13"/>
      <c r="G88" s="13"/>
      <c r="H88" s="13"/>
      <c r="I88" s="13"/>
      <c r="J88" s="14">
        <f>SUMIF($M$70:$M87,"пз",J$70:J87)+SUMIF($M$70:$M87,"об_",J$70:J87)+SUMIF($M$70:$M87,"нр",J$70:J87)+SUMIF($M$70:$M87,"сп",J$70:J87)+SUMIF($M$70:$M87,"проч_",J$70:J87)</f>
        <v>7.9607000000000001</v>
      </c>
      <c r="K88" s="13"/>
      <c r="L88" s="14">
        <f>SUMIF($M$70:$M87,"пз",L$70:L87)+SUMIF($M$70:$M87,"об_",L$70:L87)+SUMIF($M$70:$M87,"нр",L$70:L87)+SUMIF($M$70:$M87,"сп",L$70:L87)+SUMIF($M$70:$M87,"проч_",L$70:L87)</f>
        <v>115.710746</v>
      </c>
      <c r="M88" s="11" t="s">
        <v>81</v>
      </c>
      <c r="N88" s="11" t="s">
        <v>45</v>
      </c>
    </row>
    <row r="89" spans="1:117" ht="17.399999999999999" hidden="1">
      <c r="V89" s="30" t="s">
        <v>31</v>
      </c>
      <c r="W89" s="31"/>
      <c r="X89" s="31"/>
      <c r="Y89" s="31"/>
      <c r="Z89" s="31"/>
      <c r="AA89" s="31"/>
      <c r="AB89" s="31"/>
      <c r="AC89" s="32"/>
      <c r="AD89" s="30" t="s">
        <v>32</v>
      </c>
      <c r="AE89" s="31"/>
      <c r="AF89" s="31"/>
      <c r="AG89" s="31"/>
      <c r="AH89" s="31"/>
      <c r="AI89" s="31"/>
      <c r="AJ89" s="31"/>
      <c r="AK89" s="32"/>
      <c r="AL89" s="30" t="s">
        <v>33</v>
      </c>
      <c r="AM89" s="31"/>
      <c r="AN89" s="31"/>
      <c r="AO89" s="31"/>
      <c r="AP89" s="31"/>
      <c r="AQ89" s="31"/>
      <c r="AR89" s="31"/>
      <c r="AS89" s="32"/>
      <c r="AT89" s="30" t="s">
        <v>34</v>
      </c>
      <c r="AU89" s="31"/>
      <c r="AV89" s="31"/>
      <c r="AW89" s="31"/>
      <c r="AX89" s="31"/>
      <c r="AY89" s="31"/>
      <c r="AZ89" s="31"/>
      <c r="BA89" s="32"/>
      <c r="BB89" s="30" t="s">
        <v>35</v>
      </c>
      <c r="BC89" s="31"/>
      <c r="BD89" s="31"/>
      <c r="BE89" s="31"/>
      <c r="BF89" s="31"/>
      <c r="BG89" s="31"/>
      <c r="BH89" s="31"/>
      <c r="BI89" s="32"/>
      <c r="BJ89" s="30" t="s">
        <v>36</v>
      </c>
      <c r="BK89" s="31"/>
      <c r="BL89" s="31"/>
      <c r="BM89" s="31"/>
      <c r="BN89" s="31"/>
      <c r="BO89" s="31"/>
      <c r="BP89" s="31"/>
      <c r="BQ89" s="32"/>
      <c r="BR89" s="30" t="s">
        <v>37</v>
      </c>
      <c r="BS89" s="31"/>
      <c r="BT89" s="31"/>
      <c r="BU89" s="31"/>
      <c r="BV89" s="31"/>
      <c r="BW89" s="31"/>
      <c r="BX89" s="31"/>
      <c r="BY89" s="32"/>
      <c r="BZ89" s="30" t="s">
        <v>38</v>
      </c>
      <c r="CA89" s="31"/>
      <c r="CB89" s="31"/>
      <c r="CC89" s="31"/>
      <c r="CD89" s="31"/>
      <c r="CE89" s="31"/>
      <c r="CF89" s="31"/>
      <c r="CG89" s="32"/>
      <c r="CH89" s="30" t="s">
        <v>39</v>
      </c>
      <c r="CI89" s="31"/>
      <c r="CJ89" s="31"/>
      <c r="CK89" s="31"/>
      <c r="CL89" s="31"/>
      <c r="CM89" s="31"/>
      <c r="CN89" s="31"/>
      <c r="CO89" s="32"/>
      <c r="CP89" s="30" t="s">
        <v>40</v>
      </c>
      <c r="CQ89" s="31"/>
      <c r="CR89" s="31"/>
      <c r="CS89" s="31"/>
      <c r="CT89" s="31"/>
      <c r="CU89" s="31"/>
      <c r="CV89" s="31"/>
      <c r="CW89" s="32"/>
      <c r="CX89" s="30" t="s">
        <v>41</v>
      </c>
      <c r="CY89" s="31"/>
      <c r="CZ89" s="31"/>
      <c r="DA89" s="31"/>
      <c r="DB89" s="31"/>
      <c r="DC89" s="31"/>
      <c r="DD89" s="31"/>
      <c r="DE89" s="32"/>
      <c r="DF89" s="30" t="s">
        <v>42</v>
      </c>
      <c r="DG89" s="31"/>
      <c r="DH89" s="31"/>
      <c r="DI89" s="31"/>
      <c r="DJ89" s="31"/>
      <c r="DK89" s="31"/>
      <c r="DL89" s="31"/>
      <c r="DM89" s="32"/>
    </row>
    <row r="90" spans="1:117" ht="17.399999999999999" hidden="1">
      <c r="V90" s="30" t="s">
        <v>43</v>
      </c>
      <c r="W90" s="31"/>
      <c r="X90" s="31"/>
      <c r="Y90" s="32"/>
      <c r="Z90" s="30" t="s">
        <v>44</v>
      </c>
      <c r="AA90" s="31"/>
      <c r="AB90" s="31"/>
      <c r="AC90" s="32"/>
      <c r="AD90" s="30" t="s">
        <v>43</v>
      </c>
      <c r="AE90" s="31"/>
      <c r="AF90" s="31"/>
      <c r="AG90" s="32"/>
      <c r="AH90" s="30" t="s">
        <v>44</v>
      </c>
      <c r="AI90" s="31"/>
      <c r="AJ90" s="31"/>
      <c r="AK90" s="32"/>
      <c r="AL90" s="30" t="s">
        <v>43</v>
      </c>
      <c r="AM90" s="31"/>
      <c r="AN90" s="31"/>
      <c r="AO90" s="32"/>
      <c r="AP90" s="30" t="s">
        <v>44</v>
      </c>
      <c r="AQ90" s="31"/>
      <c r="AR90" s="31"/>
      <c r="AS90" s="32"/>
      <c r="AT90" s="30" t="s">
        <v>43</v>
      </c>
      <c r="AU90" s="31"/>
      <c r="AV90" s="31"/>
      <c r="AW90" s="32"/>
      <c r="AX90" s="30" t="s">
        <v>44</v>
      </c>
      <c r="AY90" s="31"/>
      <c r="AZ90" s="31"/>
      <c r="BA90" s="32"/>
      <c r="BB90" s="30" t="s">
        <v>43</v>
      </c>
      <c r="BC90" s="31"/>
      <c r="BD90" s="31"/>
      <c r="BE90" s="32"/>
      <c r="BF90" s="30" t="s">
        <v>44</v>
      </c>
      <c r="BG90" s="31"/>
      <c r="BH90" s="31"/>
      <c r="BI90" s="32"/>
      <c r="BJ90" s="30" t="s">
        <v>43</v>
      </c>
      <c r="BK90" s="31"/>
      <c r="BL90" s="31"/>
      <c r="BM90" s="32"/>
      <c r="BN90" s="30" t="s">
        <v>44</v>
      </c>
      <c r="BO90" s="31"/>
      <c r="BP90" s="31"/>
      <c r="BQ90" s="32"/>
      <c r="BR90" s="30" t="s">
        <v>43</v>
      </c>
      <c r="BS90" s="31"/>
      <c r="BT90" s="31"/>
      <c r="BU90" s="32"/>
      <c r="BV90" s="30" t="s">
        <v>44</v>
      </c>
      <c r="BW90" s="31"/>
      <c r="BX90" s="31"/>
      <c r="BY90" s="32"/>
      <c r="BZ90" s="30" t="s">
        <v>43</v>
      </c>
      <c r="CA90" s="31"/>
      <c r="CB90" s="31"/>
      <c r="CC90" s="32"/>
      <c r="CD90" s="30" t="s">
        <v>44</v>
      </c>
      <c r="CE90" s="31"/>
      <c r="CF90" s="31"/>
      <c r="CG90" s="32"/>
      <c r="CH90" s="30" t="s">
        <v>43</v>
      </c>
      <c r="CI90" s="31"/>
      <c r="CJ90" s="31"/>
      <c r="CK90" s="32"/>
      <c r="CL90" s="30" t="s">
        <v>44</v>
      </c>
      <c r="CM90" s="31"/>
      <c r="CN90" s="31"/>
      <c r="CO90" s="32"/>
      <c r="CP90" s="30" t="s">
        <v>43</v>
      </c>
      <c r="CQ90" s="31"/>
      <c r="CR90" s="31"/>
      <c r="CS90" s="32"/>
      <c r="CT90" s="30" t="s">
        <v>44</v>
      </c>
      <c r="CU90" s="31"/>
      <c r="CV90" s="31"/>
      <c r="CW90" s="32"/>
      <c r="CX90" s="30" t="s">
        <v>43</v>
      </c>
      <c r="CY90" s="31"/>
      <c r="CZ90" s="31"/>
      <c r="DA90" s="32"/>
      <c r="DB90" s="30" t="s">
        <v>44</v>
      </c>
      <c r="DC90" s="31"/>
      <c r="DD90" s="31"/>
      <c r="DE90" s="32"/>
      <c r="DF90" s="30" t="s">
        <v>43</v>
      </c>
      <c r="DG90" s="31"/>
      <c r="DH90" s="31"/>
      <c r="DI90" s="32"/>
      <c r="DJ90" s="30" t="s">
        <v>44</v>
      </c>
      <c r="DK90" s="31"/>
      <c r="DL90" s="31"/>
      <c r="DM90" s="32"/>
    </row>
    <row r="91" spans="1:117" ht="17.399999999999999" hidden="1">
      <c r="U91" s="4">
        <f>$G$102</f>
        <v>0.01</v>
      </c>
      <c r="V91" s="3" t="s">
        <v>45</v>
      </c>
      <c r="W91" s="3" t="s">
        <v>46</v>
      </c>
      <c r="X91" s="3" t="s">
        <v>47</v>
      </c>
      <c r="Y91" s="3" t="s">
        <v>48</v>
      </c>
      <c r="Z91" s="3" t="s">
        <v>45</v>
      </c>
      <c r="AA91" s="3" t="s">
        <v>46</v>
      </c>
      <c r="AB91" s="3" t="s">
        <v>47</v>
      </c>
      <c r="AC91" s="3" t="s">
        <v>48</v>
      </c>
      <c r="AD91" s="3" t="s">
        <v>45</v>
      </c>
      <c r="AE91" s="3" t="s">
        <v>46</v>
      </c>
      <c r="AF91" s="3" t="s">
        <v>47</v>
      </c>
      <c r="AG91" s="3" t="s">
        <v>48</v>
      </c>
      <c r="AH91" s="3" t="s">
        <v>45</v>
      </c>
      <c r="AI91" s="3" t="s">
        <v>46</v>
      </c>
      <c r="AJ91" s="3" t="s">
        <v>47</v>
      </c>
      <c r="AK91" s="3" t="s">
        <v>48</v>
      </c>
      <c r="AL91" s="3" t="s">
        <v>45</v>
      </c>
      <c r="AM91" s="3" t="s">
        <v>46</v>
      </c>
      <c r="AN91" s="3" t="s">
        <v>47</v>
      </c>
      <c r="AO91" s="3" t="s">
        <v>48</v>
      </c>
      <c r="AP91" s="3" t="s">
        <v>45</v>
      </c>
      <c r="AQ91" s="3" t="s">
        <v>46</v>
      </c>
      <c r="AR91" s="3" t="s">
        <v>47</v>
      </c>
      <c r="AS91" s="3" t="s">
        <v>48</v>
      </c>
      <c r="AT91" s="3" t="s">
        <v>45</v>
      </c>
      <c r="AU91" s="3" t="s">
        <v>46</v>
      </c>
      <c r="AV91" s="3" t="s">
        <v>47</v>
      </c>
      <c r="AW91" s="3" t="s">
        <v>48</v>
      </c>
      <c r="AX91" s="3" t="s">
        <v>45</v>
      </c>
      <c r="AY91" s="3" t="s">
        <v>46</v>
      </c>
      <c r="AZ91" s="3" t="s">
        <v>47</v>
      </c>
      <c r="BA91" s="3" t="s">
        <v>48</v>
      </c>
      <c r="BB91" s="3" t="s">
        <v>45</v>
      </c>
      <c r="BC91" s="3" t="s">
        <v>46</v>
      </c>
      <c r="BD91" s="3" t="s">
        <v>47</v>
      </c>
      <c r="BE91" s="3" t="s">
        <v>48</v>
      </c>
      <c r="BF91" s="3" t="s">
        <v>45</v>
      </c>
      <c r="BG91" s="3" t="s">
        <v>46</v>
      </c>
      <c r="BH91" s="3" t="s">
        <v>47</v>
      </c>
      <c r="BI91" s="3" t="s">
        <v>48</v>
      </c>
      <c r="BJ91" s="3" t="s">
        <v>45</v>
      </c>
      <c r="BK91" s="3" t="s">
        <v>46</v>
      </c>
      <c r="BL91" s="3" t="s">
        <v>47</v>
      </c>
      <c r="BM91" s="3" t="s">
        <v>48</v>
      </c>
      <c r="BN91" s="3" t="s">
        <v>45</v>
      </c>
      <c r="BO91" s="3" t="s">
        <v>46</v>
      </c>
      <c r="BP91" s="3" t="s">
        <v>47</v>
      </c>
      <c r="BQ91" s="3" t="s">
        <v>48</v>
      </c>
      <c r="BR91" s="3" t="s">
        <v>45</v>
      </c>
      <c r="BS91" s="3" t="s">
        <v>46</v>
      </c>
      <c r="BT91" s="3" t="s">
        <v>47</v>
      </c>
      <c r="BU91" s="3" t="s">
        <v>48</v>
      </c>
      <c r="BV91" s="3" t="s">
        <v>45</v>
      </c>
      <c r="BW91" s="3" t="s">
        <v>46</v>
      </c>
      <c r="BX91" s="3" t="s">
        <v>47</v>
      </c>
      <c r="BY91" s="3" t="s">
        <v>48</v>
      </c>
      <c r="BZ91" s="3" t="s">
        <v>45</v>
      </c>
      <c r="CA91" s="3" t="s">
        <v>46</v>
      </c>
      <c r="CB91" s="3" t="s">
        <v>47</v>
      </c>
      <c r="CC91" s="3" t="s">
        <v>48</v>
      </c>
      <c r="CD91" s="3" t="s">
        <v>45</v>
      </c>
      <c r="CE91" s="3" t="s">
        <v>46</v>
      </c>
      <c r="CF91" s="3" t="s">
        <v>47</v>
      </c>
      <c r="CG91" s="3" t="s">
        <v>48</v>
      </c>
      <c r="CH91" s="3" t="s">
        <v>45</v>
      </c>
      <c r="CI91" s="3" t="s">
        <v>46</v>
      </c>
      <c r="CJ91" s="3" t="s">
        <v>47</v>
      </c>
      <c r="CK91" s="3" t="s">
        <v>48</v>
      </c>
      <c r="CL91" s="3" t="s">
        <v>45</v>
      </c>
      <c r="CM91" s="3" t="s">
        <v>46</v>
      </c>
      <c r="CN91" s="3" t="s">
        <v>47</v>
      </c>
      <c r="CO91" s="3" t="s">
        <v>48</v>
      </c>
      <c r="CP91" s="3" t="s">
        <v>45</v>
      </c>
      <c r="CQ91" s="3" t="s">
        <v>46</v>
      </c>
      <c r="CR91" s="3" t="s">
        <v>47</v>
      </c>
      <c r="CS91" s="3" t="s">
        <v>48</v>
      </c>
      <c r="CT91" s="3" t="s">
        <v>45</v>
      </c>
      <c r="CU91" s="3" t="s">
        <v>46</v>
      </c>
      <c r="CV91" s="3" t="s">
        <v>47</v>
      </c>
      <c r="CW91" s="3" t="s">
        <v>48</v>
      </c>
      <c r="CX91" s="3" t="s">
        <v>45</v>
      </c>
      <c r="CY91" s="3" t="s">
        <v>46</v>
      </c>
      <c r="CZ91" s="3" t="s">
        <v>47</v>
      </c>
      <c r="DA91" s="3" t="s">
        <v>48</v>
      </c>
      <c r="DB91" s="3" t="s">
        <v>45</v>
      </c>
      <c r="DC91" s="3" t="s">
        <v>46</v>
      </c>
      <c r="DD91" s="3" t="s">
        <v>47</v>
      </c>
      <c r="DE91" s="3" t="s">
        <v>48</v>
      </c>
      <c r="DF91" s="3" t="s">
        <v>45</v>
      </c>
      <c r="DG91" s="3" t="s">
        <v>46</v>
      </c>
      <c r="DH91" s="3" t="s">
        <v>47</v>
      </c>
      <c r="DI91" s="3" t="s">
        <v>48</v>
      </c>
      <c r="DJ91" s="3" t="s">
        <v>45</v>
      </c>
      <c r="DK91" s="3" t="s">
        <v>46</v>
      </c>
      <c r="DL91" s="3" t="s">
        <v>47</v>
      </c>
      <c r="DM91" s="3" t="s">
        <v>48</v>
      </c>
    </row>
    <row r="92" spans="1:117" ht="17.399999999999999" hidden="1">
      <c r="U92" s="3" t="s">
        <v>49</v>
      </c>
      <c r="AD92" s="5">
        <v>565.20000000000005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276.8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264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236.16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27.84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24.4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33.880000000000003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2.4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304.64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</row>
    <row r="93" spans="1:117" ht="17.399999999999999" hidden="1">
      <c r="S93" s="3" t="s">
        <v>50</v>
      </c>
      <c r="T93" s="3" t="s">
        <v>51</v>
      </c>
      <c r="U93" s="3" t="s">
        <v>52</v>
      </c>
      <c r="AD93" s="5">
        <f t="shared" ref="AD93:BI93" si="48">AD92*$U$91</f>
        <v>5.6520000000000001</v>
      </c>
      <c r="AE93" s="5">
        <f t="shared" si="48"/>
        <v>0</v>
      </c>
      <c r="AF93" s="5">
        <f t="shared" si="48"/>
        <v>0</v>
      </c>
      <c r="AG93" s="5">
        <f t="shared" si="48"/>
        <v>0</v>
      </c>
      <c r="AH93" s="5">
        <f t="shared" si="48"/>
        <v>0</v>
      </c>
      <c r="AI93" s="5">
        <f t="shared" si="48"/>
        <v>0</v>
      </c>
      <c r="AJ93" s="5">
        <f t="shared" si="48"/>
        <v>0</v>
      </c>
      <c r="AK93" s="5">
        <f t="shared" si="48"/>
        <v>0</v>
      </c>
      <c r="AL93" s="5">
        <f t="shared" si="48"/>
        <v>2.7680000000000002</v>
      </c>
      <c r="AM93" s="5">
        <f t="shared" si="48"/>
        <v>0</v>
      </c>
      <c r="AN93" s="5">
        <f t="shared" si="48"/>
        <v>0</v>
      </c>
      <c r="AO93" s="5">
        <f t="shared" si="48"/>
        <v>0</v>
      </c>
      <c r="AP93" s="5">
        <f t="shared" si="48"/>
        <v>0</v>
      </c>
      <c r="AQ93" s="5">
        <f t="shared" si="48"/>
        <v>0</v>
      </c>
      <c r="AR93" s="5">
        <f t="shared" si="48"/>
        <v>0</v>
      </c>
      <c r="AS93" s="5">
        <f t="shared" si="48"/>
        <v>0</v>
      </c>
      <c r="AT93" s="5">
        <f t="shared" si="48"/>
        <v>2.64</v>
      </c>
      <c r="AU93" s="5">
        <f t="shared" si="48"/>
        <v>0</v>
      </c>
      <c r="AV93" s="5">
        <f t="shared" si="48"/>
        <v>0</v>
      </c>
      <c r="AW93" s="5">
        <f t="shared" si="48"/>
        <v>0</v>
      </c>
      <c r="AX93" s="5">
        <f t="shared" si="48"/>
        <v>0</v>
      </c>
      <c r="AY93" s="5">
        <f t="shared" si="48"/>
        <v>0</v>
      </c>
      <c r="AZ93" s="5">
        <f t="shared" si="48"/>
        <v>0</v>
      </c>
      <c r="BA93" s="5">
        <f t="shared" si="48"/>
        <v>0</v>
      </c>
      <c r="BB93" s="5">
        <f t="shared" si="48"/>
        <v>2.3616000000000001</v>
      </c>
      <c r="BC93" s="5">
        <f t="shared" si="48"/>
        <v>0</v>
      </c>
      <c r="BD93" s="5">
        <f t="shared" si="48"/>
        <v>0</v>
      </c>
      <c r="BE93" s="5">
        <f t="shared" si="48"/>
        <v>0</v>
      </c>
      <c r="BF93" s="5">
        <f t="shared" si="48"/>
        <v>0</v>
      </c>
      <c r="BG93" s="5">
        <f t="shared" si="48"/>
        <v>0</v>
      </c>
      <c r="BH93" s="5">
        <f t="shared" si="48"/>
        <v>0</v>
      </c>
      <c r="BI93" s="5">
        <f t="shared" si="48"/>
        <v>0</v>
      </c>
      <c r="BJ93" s="5">
        <f t="shared" ref="BJ93:CO93" si="49">BJ92*$U$91</f>
        <v>0.27839999999999998</v>
      </c>
      <c r="BK93" s="5">
        <f t="shared" si="49"/>
        <v>0</v>
      </c>
      <c r="BL93" s="5">
        <f t="shared" si="49"/>
        <v>0</v>
      </c>
      <c r="BM93" s="5">
        <f t="shared" si="49"/>
        <v>0</v>
      </c>
      <c r="BN93" s="5">
        <f t="shared" si="49"/>
        <v>0</v>
      </c>
      <c r="BO93" s="5">
        <f t="shared" si="49"/>
        <v>0</v>
      </c>
      <c r="BP93" s="5">
        <f t="shared" si="49"/>
        <v>0</v>
      </c>
      <c r="BQ93" s="5">
        <f t="shared" si="49"/>
        <v>0</v>
      </c>
      <c r="BR93" s="5">
        <f t="shared" si="49"/>
        <v>0.24399999999999999</v>
      </c>
      <c r="BS93" s="5">
        <f t="shared" si="49"/>
        <v>0</v>
      </c>
      <c r="BT93" s="5">
        <f t="shared" si="49"/>
        <v>0</v>
      </c>
      <c r="BU93" s="5">
        <f t="shared" si="49"/>
        <v>0</v>
      </c>
      <c r="BV93" s="5">
        <f t="shared" si="49"/>
        <v>0</v>
      </c>
      <c r="BW93" s="5">
        <f t="shared" si="49"/>
        <v>0</v>
      </c>
      <c r="BX93" s="5">
        <f t="shared" si="49"/>
        <v>0</v>
      </c>
      <c r="BY93" s="5">
        <f t="shared" si="49"/>
        <v>0</v>
      </c>
      <c r="BZ93" s="5">
        <f t="shared" si="49"/>
        <v>0</v>
      </c>
      <c r="CA93" s="5">
        <f t="shared" si="49"/>
        <v>0</v>
      </c>
      <c r="CB93" s="5">
        <f t="shared" si="49"/>
        <v>0</v>
      </c>
      <c r="CC93" s="5">
        <f t="shared" si="49"/>
        <v>0</v>
      </c>
      <c r="CD93" s="5">
        <f t="shared" si="49"/>
        <v>0</v>
      </c>
      <c r="CE93" s="5">
        <f t="shared" si="49"/>
        <v>0</v>
      </c>
      <c r="CF93" s="5">
        <f t="shared" si="49"/>
        <v>0</v>
      </c>
      <c r="CG93" s="5">
        <f t="shared" si="49"/>
        <v>0</v>
      </c>
      <c r="CH93" s="5">
        <f t="shared" si="49"/>
        <v>0.33880000000000005</v>
      </c>
      <c r="CI93" s="5">
        <f t="shared" si="49"/>
        <v>0</v>
      </c>
      <c r="CJ93" s="5">
        <f t="shared" si="49"/>
        <v>0</v>
      </c>
      <c r="CK93" s="5">
        <f t="shared" si="49"/>
        <v>0</v>
      </c>
      <c r="CL93" s="5">
        <f t="shared" si="49"/>
        <v>0</v>
      </c>
      <c r="CM93" s="5">
        <f t="shared" si="49"/>
        <v>0</v>
      </c>
      <c r="CN93" s="5">
        <f t="shared" si="49"/>
        <v>0</v>
      </c>
      <c r="CO93" s="5">
        <f t="shared" si="49"/>
        <v>0</v>
      </c>
      <c r="CP93" s="5">
        <f t="shared" ref="CP93:DM93" si="50">CP92*$U$91</f>
        <v>2.4E-2</v>
      </c>
      <c r="CQ93" s="5">
        <f t="shared" si="50"/>
        <v>0</v>
      </c>
      <c r="CR93" s="5">
        <f t="shared" si="50"/>
        <v>0</v>
      </c>
      <c r="CS93" s="5">
        <f t="shared" si="50"/>
        <v>0</v>
      </c>
      <c r="CT93" s="5">
        <f t="shared" si="50"/>
        <v>0</v>
      </c>
      <c r="CU93" s="5">
        <f t="shared" si="50"/>
        <v>0</v>
      </c>
      <c r="CV93" s="5">
        <f t="shared" si="50"/>
        <v>0</v>
      </c>
      <c r="CW93" s="5">
        <f t="shared" si="50"/>
        <v>0</v>
      </c>
      <c r="CX93" s="5">
        <f t="shared" si="50"/>
        <v>3.0463999999999998</v>
      </c>
      <c r="CY93" s="5">
        <f t="shared" si="50"/>
        <v>0</v>
      </c>
      <c r="CZ93" s="5">
        <f t="shared" si="50"/>
        <v>0</v>
      </c>
      <c r="DA93" s="5">
        <f t="shared" si="50"/>
        <v>0</v>
      </c>
      <c r="DB93" s="5">
        <f t="shared" si="50"/>
        <v>0</v>
      </c>
      <c r="DC93" s="5">
        <f t="shared" si="50"/>
        <v>0</v>
      </c>
      <c r="DD93" s="5">
        <f t="shared" si="50"/>
        <v>0</v>
      </c>
      <c r="DE93" s="5">
        <f t="shared" si="50"/>
        <v>0</v>
      </c>
      <c r="DF93" s="5">
        <f t="shared" si="50"/>
        <v>0</v>
      </c>
      <c r="DG93" s="5">
        <f t="shared" si="50"/>
        <v>0</v>
      </c>
      <c r="DH93" s="5">
        <f t="shared" si="50"/>
        <v>0</v>
      </c>
      <c r="DI93" s="5">
        <f t="shared" si="50"/>
        <v>0</v>
      </c>
      <c r="DJ93" s="5">
        <f t="shared" si="50"/>
        <v>0</v>
      </c>
      <c r="DK93" s="5">
        <f t="shared" si="50"/>
        <v>0</v>
      </c>
      <c r="DL93" s="5">
        <f t="shared" si="50"/>
        <v>0</v>
      </c>
      <c r="DM93" s="5">
        <f t="shared" si="50"/>
        <v>0</v>
      </c>
    </row>
    <row r="94" spans="1:117" ht="17.399999999999999" hidden="1">
      <c r="S94" s="3" t="s">
        <v>50</v>
      </c>
      <c r="T94" s="3" t="s">
        <v>53</v>
      </c>
      <c r="U94" s="3" t="s">
        <v>54</v>
      </c>
      <c r="V94" s="5">
        <f>($AL$94)+($AT$94)+($BR$94)+($BZ$94)+0+0+0+0+0+0+0+0+0</f>
        <v>114.22676000000001</v>
      </c>
      <c r="W94" s="5">
        <f>0+0+0+0+($AM$94)+($AU$94)+($BS$94)+($CA$94)+0+0+0+0+0</f>
        <v>0</v>
      </c>
      <c r="X94" s="5">
        <f>0+0+0+0+0+0+0+0+($AF$94)+0+0+0+0</f>
        <v>0</v>
      </c>
      <c r="Y94" s="5">
        <f>0+0+0+0+0+0+0+0+0+($AO$94)+($AW$94)+($BU$94)+($CC$94)</f>
        <v>0</v>
      </c>
      <c r="AD94" s="5">
        <f>$BR94+$AL94+$BZ94+$AT94</f>
        <v>114.22676000000001</v>
      </c>
      <c r="AE94" s="5">
        <f>$BS94+$AM94+$CA94+$AU94</f>
        <v>0</v>
      </c>
      <c r="AF94" s="5">
        <f>1*(+$AF$93)-AF93</f>
        <v>0</v>
      </c>
      <c r="AG94" s="5">
        <f>$BU94+$AO94+$CC94+$AW94</f>
        <v>0</v>
      </c>
      <c r="AL94" s="5">
        <f>31.88*($AL$93)-AL93</f>
        <v>85.475840000000005</v>
      </c>
      <c r="AM94" s="5">
        <f>31.88*($AM$93)-AM93</f>
        <v>0</v>
      </c>
      <c r="AN94" s="5">
        <f>31.88*($AN$93)-AN93</f>
        <v>0</v>
      </c>
      <c r="AO94" s="5">
        <f>31.88*($AO$93)-AO93</f>
        <v>0</v>
      </c>
      <c r="AT94" s="5">
        <f>11.25*($AT$93)-AT93</f>
        <v>27.060000000000002</v>
      </c>
      <c r="AU94" s="5">
        <f>11.25*($AU$93)-AU93</f>
        <v>0</v>
      </c>
      <c r="AV94" s="5">
        <f>11.25*($AV$93)-AV93</f>
        <v>0</v>
      </c>
      <c r="AW94" s="5">
        <f>11.25*($AW$93)-AW93</f>
        <v>0</v>
      </c>
      <c r="BB94" s="5">
        <f>IF(($AT93-($BJ93))=0,0,$BB93*($AT94-($BJ94))/($AT93-($BJ93)))</f>
        <v>18.463008000000002</v>
      </c>
      <c r="BC94" s="5">
        <f>IF(($AU93-($BK93))=0,0,$BC93*($AU94-($BK94))/($AU93-($BK93)))</f>
        <v>0</v>
      </c>
      <c r="BD94" s="5">
        <f>IF(($AV93-($BL93))=0,0,$BD93*($AV94-($BL94))/($AV93-($BL93)))</f>
        <v>0</v>
      </c>
      <c r="BE94" s="5">
        <f>IF(($AW93-($BM93))=0,0,$BE93*($AW94-($BM94))/($AW93-($BM93)))</f>
        <v>0</v>
      </c>
      <c r="BJ94" s="5">
        <f>31.88*($BJ$93)-BJ93</f>
        <v>8.5969920000000002</v>
      </c>
      <c r="BK94" s="5">
        <f>31.88*($BK$93)-BK93</f>
        <v>0</v>
      </c>
      <c r="BL94" s="5">
        <f>31.88*($BL$93)-BL93</f>
        <v>0</v>
      </c>
      <c r="BM94" s="5">
        <f>31.88*($BM$93)-BM93</f>
        <v>0</v>
      </c>
      <c r="BR94" s="5">
        <f>7.93*($BR$93)-BR93</f>
        <v>1.69092</v>
      </c>
      <c r="BS94" s="5">
        <f>7.93*($BS$93)-BS93</f>
        <v>0</v>
      </c>
      <c r="BT94" s="5">
        <f>7.93*($BT$93)-BT93</f>
        <v>0</v>
      </c>
      <c r="BU94" s="5">
        <f>7.93*($BU$93)-BU93</f>
        <v>0</v>
      </c>
      <c r="BZ94" s="5">
        <f>11.25*($BZ$93)-BZ93</f>
        <v>0</v>
      </c>
      <c r="CA94" s="5">
        <f>11.25*($CA$93)-CA93</f>
        <v>0</v>
      </c>
      <c r="CB94" s="5">
        <f>11.25*($CB$93)-CB93</f>
        <v>0</v>
      </c>
      <c r="CC94" s="5">
        <f>11.25*($CC$93)-CC93</f>
        <v>0</v>
      </c>
      <c r="CX94" s="5">
        <f>$BJ94+$AL94</f>
        <v>94.072832000000005</v>
      </c>
      <c r="CY94" s="5">
        <f>$BK94+$AM94</f>
        <v>0</v>
      </c>
      <c r="CZ94" s="5">
        <f>IF(($AF93-($BL93+$BT93+$AN93+$CB93+$AV93))=0,0,$CZ93*($AF94-($BL94+$BT94+$AN94+$CB94+$AV94))/($AF93-($BL93+$BT93+$AN93+$CB93+$AV93)))</f>
        <v>0</v>
      </c>
      <c r="DA94" s="5">
        <f>$BM94+$AO94</f>
        <v>0</v>
      </c>
    </row>
    <row r="95" spans="1:117" ht="17.399999999999999" hidden="1">
      <c r="S95" s="3" t="s">
        <v>50</v>
      </c>
      <c r="T95" s="3" t="s">
        <v>53</v>
      </c>
      <c r="U95" s="3" t="s">
        <v>55</v>
      </c>
      <c r="AD95" s="5">
        <f t="shared" ref="AD95:BI95" si="51">AD93+AD94</f>
        <v>119.87876000000001</v>
      </c>
      <c r="AE95" s="5">
        <f t="shared" si="51"/>
        <v>0</v>
      </c>
      <c r="AF95" s="5">
        <f t="shared" si="51"/>
        <v>0</v>
      </c>
      <c r="AG95" s="5">
        <f t="shared" si="51"/>
        <v>0</v>
      </c>
      <c r="AH95" s="5">
        <f t="shared" si="51"/>
        <v>0</v>
      </c>
      <c r="AI95" s="5">
        <f t="shared" si="51"/>
        <v>0</v>
      </c>
      <c r="AJ95" s="5">
        <f t="shared" si="51"/>
        <v>0</v>
      </c>
      <c r="AK95" s="5">
        <f t="shared" si="51"/>
        <v>0</v>
      </c>
      <c r="AL95" s="5">
        <f t="shared" si="51"/>
        <v>88.243840000000006</v>
      </c>
      <c r="AM95" s="5">
        <f t="shared" si="51"/>
        <v>0</v>
      </c>
      <c r="AN95" s="5">
        <f t="shared" si="51"/>
        <v>0</v>
      </c>
      <c r="AO95" s="5">
        <f t="shared" si="51"/>
        <v>0</v>
      </c>
      <c r="AP95" s="5">
        <f t="shared" si="51"/>
        <v>0</v>
      </c>
      <c r="AQ95" s="5">
        <f t="shared" si="51"/>
        <v>0</v>
      </c>
      <c r="AR95" s="5">
        <f t="shared" si="51"/>
        <v>0</v>
      </c>
      <c r="AS95" s="5">
        <f t="shared" si="51"/>
        <v>0</v>
      </c>
      <c r="AT95" s="5">
        <f t="shared" si="51"/>
        <v>29.700000000000003</v>
      </c>
      <c r="AU95" s="5">
        <f t="shared" si="51"/>
        <v>0</v>
      </c>
      <c r="AV95" s="5">
        <f t="shared" si="51"/>
        <v>0</v>
      </c>
      <c r="AW95" s="5">
        <f t="shared" si="51"/>
        <v>0</v>
      </c>
      <c r="AX95" s="5">
        <f t="shared" si="51"/>
        <v>0</v>
      </c>
      <c r="AY95" s="5">
        <f t="shared" si="51"/>
        <v>0</v>
      </c>
      <c r="AZ95" s="5">
        <f t="shared" si="51"/>
        <v>0</v>
      </c>
      <c r="BA95" s="5">
        <f t="shared" si="51"/>
        <v>0</v>
      </c>
      <c r="BB95" s="5">
        <f t="shared" si="51"/>
        <v>20.824608000000001</v>
      </c>
      <c r="BC95" s="5">
        <f t="shared" si="51"/>
        <v>0</v>
      </c>
      <c r="BD95" s="5">
        <f t="shared" si="51"/>
        <v>0</v>
      </c>
      <c r="BE95" s="5">
        <f t="shared" si="51"/>
        <v>0</v>
      </c>
      <c r="BF95" s="5">
        <f t="shared" si="51"/>
        <v>0</v>
      </c>
      <c r="BG95" s="5">
        <f t="shared" si="51"/>
        <v>0</v>
      </c>
      <c r="BH95" s="5">
        <f t="shared" si="51"/>
        <v>0</v>
      </c>
      <c r="BI95" s="5">
        <f t="shared" si="51"/>
        <v>0</v>
      </c>
      <c r="BJ95" s="5">
        <f t="shared" ref="BJ95:CO95" si="52">BJ93+BJ94</f>
        <v>8.8753919999999997</v>
      </c>
      <c r="BK95" s="5">
        <f t="shared" si="52"/>
        <v>0</v>
      </c>
      <c r="BL95" s="5">
        <f t="shared" si="52"/>
        <v>0</v>
      </c>
      <c r="BM95" s="5">
        <f t="shared" si="52"/>
        <v>0</v>
      </c>
      <c r="BN95" s="5">
        <f t="shared" si="52"/>
        <v>0</v>
      </c>
      <c r="BO95" s="5">
        <f t="shared" si="52"/>
        <v>0</v>
      </c>
      <c r="BP95" s="5">
        <f t="shared" si="52"/>
        <v>0</v>
      </c>
      <c r="BQ95" s="5">
        <f t="shared" si="52"/>
        <v>0</v>
      </c>
      <c r="BR95" s="5">
        <f t="shared" si="52"/>
        <v>1.93492</v>
      </c>
      <c r="BS95" s="5">
        <f t="shared" si="52"/>
        <v>0</v>
      </c>
      <c r="BT95" s="5">
        <f t="shared" si="52"/>
        <v>0</v>
      </c>
      <c r="BU95" s="5">
        <f t="shared" si="52"/>
        <v>0</v>
      </c>
      <c r="BV95" s="5">
        <f t="shared" si="52"/>
        <v>0</v>
      </c>
      <c r="BW95" s="5">
        <f t="shared" si="52"/>
        <v>0</v>
      </c>
      <c r="BX95" s="5">
        <f t="shared" si="52"/>
        <v>0</v>
      </c>
      <c r="BY95" s="5">
        <f t="shared" si="52"/>
        <v>0</v>
      </c>
      <c r="BZ95" s="5">
        <f t="shared" si="52"/>
        <v>0</v>
      </c>
      <c r="CA95" s="5">
        <f t="shared" si="52"/>
        <v>0</v>
      </c>
      <c r="CB95" s="5">
        <f t="shared" si="52"/>
        <v>0</v>
      </c>
      <c r="CC95" s="5">
        <f t="shared" si="52"/>
        <v>0</v>
      </c>
      <c r="CD95" s="5">
        <f t="shared" si="52"/>
        <v>0</v>
      </c>
      <c r="CE95" s="5">
        <f t="shared" si="52"/>
        <v>0</v>
      </c>
      <c r="CF95" s="5">
        <f t="shared" si="52"/>
        <v>0</v>
      </c>
      <c r="CG95" s="5">
        <f t="shared" si="52"/>
        <v>0</v>
      </c>
      <c r="CH95" s="5">
        <f t="shared" si="52"/>
        <v>0.33880000000000005</v>
      </c>
      <c r="CI95" s="5">
        <f t="shared" si="52"/>
        <v>0</v>
      </c>
      <c r="CJ95" s="5">
        <f t="shared" si="52"/>
        <v>0</v>
      </c>
      <c r="CK95" s="5">
        <f t="shared" si="52"/>
        <v>0</v>
      </c>
      <c r="CL95" s="5">
        <f t="shared" si="52"/>
        <v>0</v>
      </c>
      <c r="CM95" s="5">
        <f t="shared" si="52"/>
        <v>0</v>
      </c>
      <c r="CN95" s="5">
        <f t="shared" si="52"/>
        <v>0</v>
      </c>
      <c r="CO95" s="5">
        <f t="shared" si="52"/>
        <v>0</v>
      </c>
      <c r="CP95" s="5">
        <f t="shared" ref="CP95:DM95" si="53">CP93+CP94</f>
        <v>2.4E-2</v>
      </c>
      <c r="CQ95" s="5">
        <f t="shared" si="53"/>
        <v>0</v>
      </c>
      <c r="CR95" s="5">
        <f t="shared" si="53"/>
        <v>0</v>
      </c>
      <c r="CS95" s="5">
        <f t="shared" si="53"/>
        <v>0</v>
      </c>
      <c r="CT95" s="5">
        <f t="shared" si="53"/>
        <v>0</v>
      </c>
      <c r="CU95" s="5">
        <f t="shared" si="53"/>
        <v>0</v>
      </c>
      <c r="CV95" s="5">
        <f t="shared" si="53"/>
        <v>0</v>
      </c>
      <c r="CW95" s="5">
        <f t="shared" si="53"/>
        <v>0</v>
      </c>
      <c r="CX95" s="5">
        <f t="shared" si="53"/>
        <v>97.119232000000011</v>
      </c>
      <c r="CY95" s="5">
        <f t="shared" si="53"/>
        <v>0</v>
      </c>
      <c r="CZ95" s="5">
        <f t="shared" si="53"/>
        <v>0</v>
      </c>
      <c r="DA95" s="5">
        <f t="shared" si="53"/>
        <v>0</v>
      </c>
      <c r="DB95" s="5">
        <f t="shared" si="53"/>
        <v>0</v>
      </c>
      <c r="DC95" s="5">
        <f t="shared" si="53"/>
        <v>0</v>
      </c>
      <c r="DD95" s="5">
        <f t="shared" si="53"/>
        <v>0</v>
      </c>
      <c r="DE95" s="5">
        <f t="shared" si="53"/>
        <v>0</v>
      </c>
      <c r="DF95" s="5">
        <f t="shared" si="53"/>
        <v>0</v>
      </c>
      <c r="DG95" s="5">
        <f t="shared" si="53"/>
        <v>0</v>
      </c>
      <c r="DH95" s="5">
        <f t="shared" si="53"/>
        <v>0</v>
      </c>
      <c r="DI95" s="5">
        <f t="shared" si="53"/>
        <v>0</v>
      </c>
      <c r="DJ95" s="5">
        <f t="shared" si="53"/>
        <v>0</v>
      </c>
      <c r="DK95" s="5">
        <f t="shared" si="53"/>
        <v>0</v>
      </c>
      <c r="DL95" s="5">
        <f t="shared" si="53"/>
        <v>0</v>
      </c>
      <c r="DM95" s="5">
        <f t="shared" si="53"/>
        <v>0</v>
      </c>
    </row>
    <row r="96" spans="1:117" ht="17.399999999999999" hidden="1">
      <c r="S96" s="3" t="s">
        <v>50</v>
      </c>
      <c r="T96" s="3" t="s">
        <v>53</v>
      </c>
      <c r="U96" s="3" t="s">
        <v>56</v>
      </c>
      <c r="V96" s="5">
        <f>1.03*($CX$95)</f>
        <v>100.03280896000001</v>
      </c>
      <c r="W96" s="5">
        <f>1.03*($CY$95)</f>
        <v>0</v>
      </c>
      <c r="X96" s="5">
        <f>1.03*($CZ$95)</f>
        <v>0</v>
      </c>
      <c r="Y96" s="5">
        <f>1.03*($DA$95)</f>
        <v>0</v>
      </c>
      <c r="AD96" s="5">
        <f>$V96</f>
        <v>100.03280896000001</v>
      </c>
      <c r="AE96" s="5">
        <f>$W96</f>
        <v>0</v>
      </c>
      <c r="AF96" s="5">
        <f>$X96</f>
        <v>0</v>
      </c>
      <c r="AG96" s="5">
        <f>$Y96</f>
        <v>0</v>
      </c>
    </row>
    <row r="97" spans="1:117" ht="17.399999999999999" hidden="1">
      <c r="S97" s="3" t="s">
        <v>50</v>
      </c>
      <c r="T97" s="3" t="s">
        <v>53</v>
      </c>
      <c r="U97" s="3" t="s">
        <v>57</v>
      </c>
      <c r="AD97" s="5">
        <f t="shared" ref="AD97:BI97" si="54">AD95+AD96</f>
        <v>219.91156896000001</v>
      </c>
      <c r="AE97" s="5">
        <f t="shared" si="54"/>
        <v>0</v>
      </c>
      <c r="AF97" s="5">
        <f t="shared" si="54"/>
        <v>0</v>
      </c>
      <c r="AG97" s="5">
        <f t="shared" si="54"/>
        <v>0</v>
      </c>
      <c r="AH97" s="5">
        <f t="shared" si="54"/>
        <v>0</v>
      </c>
      <c r="AI97" s="5">
        <f t="shared" si="54"/>
        <v>0</v>
      </c>
      <c r="AJ97" s="5">
        <f t="shared" si="54"/>
        <v>0</v>
      </c>
      <c r="AK97" s="5">
        <f t="shared" si="54"/>
        <v>0</v>
      </c>
      <c r="AL97" s="5">
        <f t="shared" si="54"/>
        <v>88.243840000000006</v>
      </c>
      <c r="AM97" s="5">
        <f t="shared" si="54"/>
        <v>0</v>
      </c>
      <c r="AN97" s="5">
        <f t="shared" si="54"/>
        <v>0</v>
      </c>
      <c r="AO97" s="5">
        <f t="shared" si="54"/>
        <v>0</v>
      </c>
      <c r="AP97" s="5">
        <f t="shared" si="54"/>
        <v>0</v>
      </c>
      <c r="AQ97" s="5">
        <f t="shared" si="54"/>
        <v>0</v>
      </c>
      <c r="AR97" s="5">
        <f t="shared" si="54"/>
        <v>0</v>
      </c>
      <c r="AS97" s="5">
        <f t="shared" si="54"/>
        <v>0</v>
      </c>
      <c r="AT97" s="5">
        <f t="shared" si="54"/>
        <v>29.700000000000003</v>
      </c>
      <c r="AU97" s="5">
        <f t="shared" si="54"/>
        <v>0</v>
      </c>
      <c r="AV97" s="5">
        <f t="shared" si="54"/>
        <v>0</v>
      </c>
      <c r="AW97" s="5">
        <f t="shared" si="54"/>
        <v>0</v>
      </c>
      <c r="AX97" s="5">
        <f t="shared" si="54"/>
        <v>0</v>
      </c>
      <c r="AY97" s="5">
        <f t="shared" si="54"/>
        <v>0</v>
      </c>
      <c r="AZ97" s="5">
        <f t="shared" si="54"/>
        <v>0</v>
      </c>
      <c r="BA97" s="5">
        <f t="shared" si="54"/>
        <v>0</v>
      </c>
      <c r="BB97" s="5">
        <f t="shared" si="54"/>
        <v>20.824608000000001</v>
      </c>
      <c r="BC97" s="5">
        <f t="shared" si="54"/>
        <v>0</v>
      </c>
      <c r="BD97" s="5">
        <f t="shared" si="54"/>
        <v>0</v>
      </c>
      <c r="BE97" s="5">
        <f t="shared" si="54"/>
        <v>0</v>
      </c>
      <c r="BF97" s="5">
        <f t="shared" si="54"/>
        <v>0</v>
      </c>
      <c r="BG97" s="5">
        <f t="shared" si="54"/>
        <v>0</v>
      </c>
      <c r="BH97" s="5">
        <f t="shared" si="54"/>
        <v>0</v>
      </c>
      <c r="BI97" s="5">
        <f t="shared" si="54"/>
        <v>0</v>
      </c>
      <c r="BJ97" s="5">
        <f t="shared" ref="BJ97:CO97" si="55">BJ95+BJ96</f>
        <v>8.8753919999999997</v>
      </c>
      <c r="BK97" s="5">
        <f t="shared" si="55"/>
        <v>0</v>
      </c>
      <c r="BL97" s="5">
        <f t="shared" si="55"/>
        <v>0</v>
      </c>
      <c r="BM97" s="5">
        <f t="shared" si="55"/>
        <v>0</v>
      </c>
      <c r="BN97" s="5">
        <f t="shared" si="55"/>
        <v>0</v>
      </c>
      <c r="BO97" s="5">
        <f t="shared" si="55"/>
        <v>0</v>
      </c>
      <c r="BP97" s="5">
        <f t="shared" si="55"/>
        <v>0</v>
      </c>
      <c r="BQ97" s="5">
        <f t="shared" si="55"/>
        <v>0</v>
      </c>
      <c r="BR97" s="5">
        <f t="shared" si="55"/>
        <v>1.93492</v>
      </c>
      <c r="BS97" s="5">
        <f t="shared" si="55"/>
        <v>0</v>
      </c>
      <c r="BT97" s="5">
        <f t="shared" si="55"/>
        <v>0</v>
      </c>
      <c r="BU97" s="5">
        <f t="shared" si="55"/>
        <v>0</v>
      </c>
      <c r="BV97" s="5">
        <f t="shared" si="55"/>
        <v>0</v>
      </c>
      <c r="BW97" s="5">
        <f t="shared" si="55"/>
        <v>0</v>
      </c>
      <c r="BX97" s="5">
        <f t="shared" si="55"/>
        <v>0</v>
      </c>
      <c r="BY97" s="5">
        <f t="shared" si="55"/>
        <v>0</v>
      </c>
      <c r="BZ97" s="5">
        <f t="shared" si="55"/>
        <v>0</v>
      </c>
      <c r="CA97" s="5">
        <f t="shared" si="55"/>
        <v>0</v>
      </c>
      <c r="CB97" s="5">
        <f t="shared" si="55"/>
        <v>0</v>
      </c>
      <c r="CC97" s="5">
        <f t="shared" si="55"/>
        <v>0</v>
      </c>
      <c r="CD97" s="5">
        <f t="shared" si="55"/>
        <v>0</v>
      </c>
      <c r="CE97" s="5">
        <f t="shared" si="55"/>
        <v>0</v>
      </c>
      <c r="CF97" s="5">
        <f t="shared" si="55"/>
        <v>0</v>
      </c>
      <c r="CG97" s="5">
        <f t="shared" si="55"/>
        <v>0</v>
      </c>
      <c r="CH97" s="5">
        <f t="shared" si="55"/>
        <v>0.33880000000000005</v>
      </c>
      <c r="CI97" s="5">
        <f t="shared" si="55"/>
        <v>0</v>
      </c>
      <c r="CJ97" s="5">
        <f t="shared" si="55"/>
        <v>0</v>
      </c>
      <c r="CK97" s="5">
        <f t="shared" si="55"/>
        <v>0</v>
      </c>
      <c r="CL97" s="5">
        <f t="shared" si="55"/>
        <v>0</v>
      </c>
      <c r="CM97" s="5">
        <f t="shared" si="55"/>
        <v>0</v>
      </c>
      <c r="CN97" s="5">
        <f t="shared" si="55"/>
        <v>0</v>
      </c>
      <c r="CO97" s="5">
        <f t="shared" si="55"/>
        <v>0</v>
      </c>
      <c r="CP97" s="5">
        <f t="shared" ref="CP97:DM97" si="56">CP95+CP96</f>
        <v>2.4E-2</v>
      </c>
      <c r="CQ97" s="5">
        <f t="shared" si="56"/>
        <v>0</v>
      </c>
      <c r="CR97" s="5">
        <f t="shared" si="56"/>
        <v>0</v>
      </c>
      <c r="CS97" s="5">
        <f t="shared" si="56"/>
        <v>0</v>
      </c>
      <c r="CT97" s="5">
        <f t="shared" si="56"/>
        <v>0</v>
      </c>
      <c r="CU97" s="5">
        <f t="shared" si="56"/>
        <v>0</v>
      </c>
      <c r="CV97" s="5">
        <f t="shared" si="56"/>
        <v>0</v>
      </c>
      <c r="CW97" s="5">
        <f t="shared" si="56"/>
        <v>0</v>
      </c>
      <c r="CX97" s="5">
        <f t="shared" si="56"/>
        <v>97.119232000000011</v>
      </c>
      <c r="CY97" s="5">
        <f t="shared" si="56"/>
        <v>0</v>
      </c>
      <c r="CZ97" s="5">
        <f t="shared" si="56"/>
        <v>0</v>
      </c>
      <c r="DA97" s="5">
        <f t="shared" si="56"/>
        <v>0</v>
      </c>
      <c r="DB97" s="5">
        <f t="shared" si="56"/>
        <v>0</v>
      </c>
      <c r="DC97" s="5">
        <f t="shared" si="56"/>
        <v>0</v>
      </c>
      <c r="DD97" s="5">
        <f t="shared" si="56"/>
        <v>0</v>
      </c>
      <c r="DE97" s="5">
        <f t="shared" si="56"/>
        <v>0</v>
      </c>
      <c r="DF97" s="5">
        <f t="shared" si="56"/>
        <v>0</v>
      </c>
      <c r="DG97" s="5">
        <f t="shared" si="56"/>
        <v>0</v>
      </c>
      <c r="DH97" s="5">
        <f t="shared" si="56"/>
        <v>0</v>
      </c>
      <c r="DI97" s="5">
        <f t="shared" si="56"/>
        <v>0</v>
      </c>
      <c r="DJ97" s="5">
        <f t="shared" si="56"/>
        <v>0</v>
      </c>
      <c r="DK97" s="5">
        <f t="shared" si="56"/>
        <v>0</v>
      </c>
      <c r="DL97" s="5">
        <f t="shared" si="56"/>
        <v>0</v>
      </c>
      <c r="DM97" s="5">
        <f t="shared" si="56"/>
        <v>0</v>
      </c>
    </row>
    <row r="98" spans="1:117" ht="17.399999999999999" hidden="1">
      <c r="S98" s="3" t="s">
        <v>50</v>
      </c>
      <c r="T98" s="3" t="s">
        <v>53</v>
      </c>
      <c r="U98" s="3" t="s">
        <v>58</v>
      </c>
      <c r="V98" s="5">
        <f>0.72*($CX$97)</f>
        <v>69.925847040000008</v>
      </c>
      <c r="W98" s="5">
        <f>0.72*($CY$97)</f>
        <v>0</v>
      </c>
      <c r="X98" s="5">
        <f>0.72*($CZ$97)</f>
        <v>0</v>
      </c>
      <c r="Y98" s="5">
        <f>0.72*($DA$97)</f>
        <v>0</v>
      </c>
      <c r="AD98" s="5">
        <f>$V98</f>
        <v>69.925847040000008</v>
      </c>
      <c r="AE98" s="5">
        <f>$W98</f>
        <v>0</v>
      </c>
      <c r="AF98" s="5">
        <f>$X98</f>
        <v>0</v>
      </c>
      <c r="AG98" s="5">
        <f>$Y98</f>
        <v>0</v>
      </c>
    </row>
    <row r="99" spans="1:117" ht="17.399999999999999" hidden="1">
      <c r="S99" s="3" t="s">
        <v>50</v>
      </c>
      <c r="T99" s="3" t="s">
        <v>53</v>
      </c>
      <c r="U99" s="3" t="s">
        <v>59</v>
      </c>
      <c r="AD99" s="5">
        <f t="shared" ref="AD99:BI99" si="57">AD97+AD98</f>
        <v>289.83741600000002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f t="shared" si="57"/>
        <v>0</v>
      </c>
      <c r="AJ99" s="5">
        <f t="shared" si="57"/>
        <v>0</v>
      </c>
      <c r="AK99" s="5">
        <f t="shared" si="57"/>
        <v>0</v>
      </c>
      <c r="AL99" s="5">
        <f t="shared" si="57"/>
        <v>88.243840000000006</v>
      </c>
      <c r="AM99" s="5">
        <f t="shared" si="57"/>
        <v>0</v>
      </c>
      <c r="AN99" s="5">
        <f t="shared" si="57"/>
        <v>0</v>
      </c>
      <c r="AO99" s="5">
        <f t="shared" si="57"/>
        <v>0</v>
      </c>
      <c r="AP99" s="5">
        <f t="shared" si="57"/>
        <v>0</v>
      </c>
      <c r="AQ99" s="5">
        <f t="shared" si="57"/>
        <v>0</v>
      </c>
      <c r="AR99" s="5">
        <f t="shared" si="57"/>
        <v>0</v>
      </c>
      <c r="AS99" s="5">
        <f t="shared" si="57"/>
        <v>0</v>
      </c>
      <c r="AT99" s="5">
        <f t="shared" si="57"/>
        <v>29.700000000000003</v>
      </c>
      <c r="AU99" s="5">
        <f t="shared" si="57"/>
        <v>0</v>
      </c>
      <c r="AV99" s="5">
        <f t="shared" si="57"/>
        <v>0</v>
      </c>
      <c r="AW99" s="5">
        <f t="shared" si="57"/>
        <v>0</v>
      </c>
      <c r="AX99" s="5">
        <f t="shared" si="57"/>
        <v>0</v>
      </c>
      <c r="AY99" s="5">
        <f t="shared" si="57"/>
        <v>0</v>
      </c>
      <c r="AZ99" s="5">
        <f t="shared" si="57"/>
        <v>0</v>
      </c>
      <c r="BA99" s="5">
        <f t="shared" si="57"/>
        <v>0</v>
      </c>
      <c r="BB99" s="5">
        <f t="shared" si="57"/>
        <v>20.824608000000001</v>
      </c>
      <c r="BC99" s="5">
        <f t="shared" si="57"/>
        <v>0</v>
      </c>
      <c r="BD99" s="5">
        <f t="shared" si="57"/>
        <v>0</v>
      </c>
      <c r="BE99" s="5">
        <f t="shared" si="57"/>
        <v>0</v>
      </c>
      <c r="BF99" s="5">
        <f t="shared" si="57"/>
        <v>0</v>
      </c>
      <c r="BG99" s="5">
        <f t="shared" si="57"/>
        <v>0</v>
      </c>
      <c r="BH99" s="5">
        <f t="shared" si="57"/>
        <v>0</v>
      </c>
      <c r="BI99" s="5">
        <f t="shared" si="57"/>
        <v>0</v>
      </c>
      <c r="BJ99" s="5">
        <f t="shared" ref="BJ99:CO99" si="58">BJ97+BJ98</f>
        <v>8.8753919999999997</v>
      </c>
      <c r="BK99" s="5">
        <f t="shared" si="58"/>
        <v>0</v>
      </c>
      <c r="BL99" s="5">
        <f t="shared" si="58"/>
        <v>0</v>
      </c>
      <c r="BM99" s="5">
        <f t="shared" si="58"/>
        <v>0</v>
      </c>
      <c r="BN99" s="5">
        <f t="shared" si="58"/>
        <v>0</v>
      </c>
      <c r="BO99" s="5">
        <f t="shared" si="58"/>
        <v>0</v>
      </c>
      <c r="BP99" s="5">
        <f t="shared" si="58"/>
        <v>0</v>
      </c>
      <c r="BQ99" s="5">
        <f t="shared" si="58"/>
        <v>0</v>
      </c>
      <c r="BR99" s="5">
        <f t="shared" si="58"/>
        <v>1.93492</v>
      </c>
      <c r="BS99" s="5">
        <f t="shared" si="58"/>
        <v>0</v>
      </c>
      <c r="BT99" s="5">
        <f t="shared" si="58"/>
        <v>0</v>
      </c>
      <c r="BU99" s="5">
        <f t="shared" si="58"/>
        <v>0</v>
      </c>
      <c r="BV99" s="5">
        <f t="shared" si="58"/>
        <v>0</v>
      </c>
      <c r="BW99" s="5">
        <f t="shared" si="58"/>
        <v>0</v>
      </c>
      <c r="BX99" s="5">
        <f t="shared" si="58"/>
        <v>0</v>
      </c>
      <c r="BY99" s="5">
        <f t="shared" si="58"/>
        <v>0</v>
      </c>
      <c r="BZ99" s="5">
        <f t="shared" si="58"/>
        <v>0</v>
      </c>
      <c r="CA99" s="5">
        <f t="shared" si="58"/>
        <v>0</v>
      </c>
      <c r="CB99" s="5">
        <f t="shared" si="58"/>
        <v>0</v>
      </c>
      <c r="CC99" s="5">
        <f t="shared" si="58"/>
        <v>0</v>
      </c>
      <c r="CD99" s="5">
        <f t="shared" si="58"/>
        <v>0</v>
      </c>
      <c r="CE99" s="5">
        <f t="shared" si="58"/>
        <v>0</v>
      </c>
      <c r="CF99" s="5">
        <f t="shared" si="58"/>
        <v>0</v>
      </c>
      <c r="CG99" s="5">
        <f t="shared" si="58"/>
        <v>0</v>
      </c>
      <c r="CH99" s="5">
        <f t="shared" si="58"/>
        <v>0.33880000000000005</v>
      </c>
      <c r="CI99" s="5">
        <f t="shared" si="58"/>
        <v>0</v>
      </c>
      <c r="CJ99" s="5">
        <f t="shared" si="58"/>
        <v>0</v>
      </c>
      <c r="CK99" s="5">
        <f t="shared" si="58"/>
        <v>0</v>
      </c>
      <c r="CL99" s="5">
        <f t="shared" si="58"/>
        <v>0</v>
      </c>
      <c r="CM99" s="5">
        <f t="shared" si="58"/>
        <v>0</v>
      </c>
      <c r="CN99" s="5">
        <f t="shared" si="58"/>
        <v>0</v>
      </c>
      <c r="CO99" s="5">
        <f t="shared" si="58"/>
        <v>0</v>
      </c>
      <c r="CP99" s="5">
        <f t="shared" ref="CP99:DM99" si="59">CP97+CP98</f>
        <v>2.4E-2</v>
      </c>
      <c r="CQ99" s="5">
        <f t="shared" si="59"/>
        <v>0</v>
      </c>
      <c r="CR99" s="5">
        <f t="shared" si="59"/>
        <v>0</v>
      </c>
      <c r="CS99" s="5">
        <f t="shared" si="59"/>
        <v>0</v>
      </c>
      <c r="CT99" s="5">
        <f t="shared" si="59"/>
        <v>0</v>
      </c>
      <c r="CU99" s="5">
        <f t="shared" si="59"/>
        <v>0</v>
      </c>
      <c r="CV99" s="5">
        <f t="shared" si="59"/>
        <v>0</v>
      </c>
      <c r="CW99" s="5">
        <f t="shared" si="59"/>
        <v>0</v>
      </c>
      <c r="CX99" s="5">
        <f t="shared" si="59"/>
        <v>97.119232000000011</v>
      </c>
      <c r="CY99" s="5">
        <f t="shared" si="59"/>
        <v>0</v>
      </c>
      <c r="CZ99" s="5">
        <f t="shared" si="59"/>
        <v>0</v>
      </c>
      <c r="DA99" s="5">
        <f t="shared" si="59"/>
        <v>0</v>
      </c>
      <c r="DB99" s="5">
        <f t="shared" si="59"/>
        <v>0</v>
      </c>
      <c r="DC99" s="5">
        <f t="shared" si="59"/>
        <v>0</v>
      </c>
      <c r="DD99" s="5">
        <f t="shared" si="59"/>
        <v>0</v>
      </c>
      <c r="DE99" s="5">
        <f t="shared" si="59"/>
        <v>0</v>
      </c>
      <c r="DF99" s="5">
        <f t="shared" si="59"/>
        <v>0</v>
      </c>
      <c r="DG99" s="5">
        <f t="shared" si="59"/>
        <v>0</v>
      </c>
      <c r="DH99" s="5">
        <f t="shared" si="59"/>
        <v>0</v>
      </c>
      <c r="DI99" s="5">
        <f t="shared" si="59"/>
        <v>0</v>
      </c>
      <c r="DJ99" s="5">
        <f t="shared" si="59"/>
        <v>0</v>
      </c>
      <c r="DK99" s="5">
        <f t="shared" si="59"/>
        <v>0</v>
      </c>
      <c r="DL99" s="5">
        <f t="shared" si="59"/>
        <v>0</v>
      </c>
      <c r="DM99" s="5">
        <f t="shared" si="59"/>
        <v>0</v>
      </c>
    </row>
    <row r="100" spans="1:117" ht="17.399999999999999" hidden="1">
      <c r="S100" s="3" t="s">
        <v>50</v>
      </c>
      <c r="T100" s="3" t="s">
        <v>53</v>
      </c>
      <c r="U100" s="3" t="s">
        <v>60</v>
      </c>
      <c r="V100" s="5">
        <f>($AD$100)+0+0+0</f>
        <v>57.967483200000004</v>
      </c>
      <c r="W100" s="5">
        <f>0+($AE$100)+0+0</f>
        <v>0</v>
      </c>
      <c r="X100" s="5">
        <f>0+0+($AF$100)+0</f>
        <v>0</v>
      </c>
      <c r="Y100" s="5">
        <f>0+0+0+($AG$100)</f>
        <v>0</v>
      </c>
      <c r="AD100" s="5">
        <f>0.2*($AD$99)</f>
        <v>57.967483200000004</v>
      </c>
      <c r="AE100" s="5">
        <f>0.2*($AE$99)</f>
        <v>0</v>
      </c>
      <c r="AF100" s="5">
        <f>0.2*($AF$99)</f>
        <v>0</v>
      </c>
      <c r="AG100" s="5">
        <f>0.2*($AG$99)</f>
        <v>0</v>
      </c>
    </row>
    <row r="101" spans="1:117" ht="17.399999999999999" hidden="1">
      <c r="S101" s="3" t="s">
        <v>50</v>
      </c>
      <c r="T101" s="3" t="s">
        <v>53</v>
      </c>
      <c r="U101" s="3" t="s">
        <v>61</v>
      </c>
      <c r="AD101" s="5">
        <f t="shared" ref="AD101:BI101" si="60">AD99+AD100</f>
        <v>347.80489920000002</v>
      </c>
      <c r="AE101" s="5">
        <f t="shared" si="60"/>
        <v>0</v>
      </c>
      <c r="AF101" s="5">
        <f t="shared" si="60"/>
        <v>0</v>
      </c>
      <c r="AG101" s="5">
        <f t="shared" si="60"/>
        <v>0</v>
      </c>
      <c r="AH101" s="5">
        <f t="shared" si="60"/>
        <v>0</v>
      </c>
      <c r="AI101" s="5">
        <f t="shared" si="60"/>
        <v>0</v>
      </c>
      <c r="AJ101" s="5">
        <f t="shared" si="60"/>
        <v>0</v>
      </c>
      <c r="AK101" s="5">
        <f t="shared" si="60"/>
        <v>0</v>
      </c>
      <c r="AL101" s="5">
        <f t="shared" si="60"/>
        <v>88.243840000000006</v>
      </c>
      <c r="AM101" s="5">
        <f t="shared" si="60"/>
        <v>0</v>
      </c>
      <c r="AN101" s="5">
        <f t="shared" si="60"/>
        <v>0</v>
      </c>
      <c r="AO101" s="5">
        <f t="shared" si="60"/>
        <v>0</v>
      </c>
      <c r="AP101" s="5">
        <f t="shared" si="60"/>
        <v>0</v>
      </c>
      <c r="AQ101" s="5">
        <f t="shared" si="60"/>
        <v>0</v>
      </c>
      <c r="AR101" s="5">
        <f t="shared" si="60"/>
        <v>0</v>
      </c>
      <c r="AS101" s="5">
        <f t="shared" si="60"/>
        <v>0</v>
      </c>
      <c r="AT101" s="5">
        <f t="shared" si="60"/>
        <v>29.700000000000003</v>
      </c>
      <c r="AU101" s="5">
        <f t="shared" si="60"/>
        <v>0</v>
      </c>
      <c r="AV101" s="5">
        <f t="shared" si="60"/>
        <v>0</v>
      </c>
      <c r="AW101" s="5">
        <f t="shared" si="60"/>
        <v>0</v>
      </c>
      <c r="AX101" s="5">
        <f t="shared" si="60"/>
        <v>0</v>
      </c>
      <c r="AY101" s="5">
        <f t="shared" si="60"/>
        <v>0</v>
      </c>
      <c r="AZ101" s="5">
        <f t="shared" si="60"/>
        <v>0</v>
      </c>
      <c r="BA101" s="5">
        <f t="shared" si="60"/>
        <v>0</v>
      </c>
      <c r="BB101" s="5">
        <f t="shared" si="60"/>
        <v>20.824608000000001</v>
      </c>
      <c r="BC101" s="5">
        <f t="shared" si="60"/>
        <v>0</v>
      </c>
      <c r="BD101" s="5">
        <f t="shared" si="60"/>
        <v>0</v>
      </c>
      <c r="BE101" s="5">
        <f t="shared" si="60"/>
        <v>0</v>
      </c>
      <c r="BF101" s="5">
        <f t="shared" si="60"/>
        <v>0</v>
      </c>
      <c r="BG101" s="5">
        <f t="shared" si="60"/>
        <v>0</v>
      </c>
      <c r="BH101" s="5">
        <f t="shared" si="60"/>
        <v>0</v>
      </c>
      <c r="BI101" s="5">
        <f t="shared" si="60"/>
        <v>0</v>
      </c>
      <c r="BJ101" s="5">
        <f t="shared" ref="BJ101:CO101" si="61">BJ99+BJ100</f>
        <v>8.8753919999999997</v>
      </c>
      <c r="BK101" s="5">
        <f t="shared" si="61"/>
        <v>0</v>
      </c>
      <c r="BL101" s="5">
        <f t="shared" si="61"/>
        <v>0</v>
      </c>
      <c r="BM101" s="5">
        <f t="shared" si="61"/>
        <v>0</v>
      </c>
      <c r="BN101" s="5">
        <f t="shared" si="61"/>
        <v>0</v>
      </c>
      <c r="BO101" s="5">
        <f t="shared" si="61"/>
        <v>0</v>
      </c>
      <c r="BP101" s="5">
        <f t="shared" si="61"/>
        <v>0</v>
      </c>
      <c r="BQ101" s="5">
        <f t="shared" si="61"/>
        <v>0</v>
      </c>
      <c r="BR101" s="5">
        <f t="shared" si="61"/>
        <v>1.93492</v>
      </c>
      <c r="BS101" s="5">
        <f t="shared" si="61"/>
        <v>0</v>
      </c>
      <c r="BT101" s="5">
        <f t="shared" si="61"/>
        <v>0</v>
      </c>
      <c r="BU101" s="5">
        <f t="shared" si="61"/>
        <v>0</v>
      </c>
      <c r="BV101" s="5">
        <f t="shared" si="61"/>
        <v>0</v>
      </c>
      <c r="BW101" s="5">
        <f t="shared" si="61"/>
        <v>0</v>
      </c>
      <c r="BX101" s="5">
        <f t="shared" si="61"/>
        <v>0</v>
      </c>
      <c r="BY101" s="5">
        <f t="shared" si="61"/>
        <v>0</v>
      </c>
      <c r="BZ101" s="5">
        <f t="shared" si="61"/>
        <v>0</v>
      </c>
      <c r="CA101" s="5">
        <f t="shared" si="61"/>
        <v>0</v>
      </c>
      <c r="CB101" s="5">
        <f t="shared" si="61"/>
        <v>0</v>
      </c>
      <c r="CC101" s="5">
        <f t="shared" si="61"/>
        <v>0</v>
      </c>
      <c r="CD101" s="5">
        <f t="shared" si="61"/>
        <v>0</v>
      </c>
      <c r="CE101" s="5">
        <f t="shared" si="61"/>
        <v>0</v>
      </c>
      <c r="CF101" s="5">
        <f t="shared" si="61"/>
        <v>0</v>
      </c>
      <c r="CG101" s="5">
        <f t="shared" si="61"/>
        <v>0</v>
      </c>
      <c r="CH101" s="5">
        <f t="shared" si="61"/>
        <v>0.33880000000000005</v>
      </c>
      <c r="CI101" s="5">
        <f t="shared" si="61"/>
        <v>0</v>
      </c>
      <c r="CJ101" s="5">
        <f t="shared" si="61"/>
        <v>0</v>
      </c>
      <c r="CK101" s="5">
        <f t="shared" si="61"/>
        <v>0</v>
      </c>
      <c r="CL101" s="5">
        <f t="shared" si="61"/>
        <v>0</v>
      </c>
      <c r="CM101" s="5">
        <f t="shared" si="61"/>
        <v>0</v>
      </c>
      <c r="CN101" s="5">
        <f t="shared" si="61"/>
        <v>0</v>
      </c>
      <c r="CO101" s="5">
        <f t="shared" si="61"/>
        <v>0</v>
      </c>
      <c r="CP101" s="5">
        <f t="shared" ref="CP101:DM101" si="62">CP99+CP100</f>
        <v>2.4E-2</v>
      </c>
      <c r="CQ101" s="5">
        <f t="shared" si="62"/>
        <v>0</v>
      </c>
      <c r="CR101" s="5">
        <f t="shared" si="62"/>
        <v>0</v>
      </c>
      <c r="CS101" s="5">
        <f t="shared" si="62"/>
        <v>0</v>
      </c>
      <c r="CT101" s="5">
        <f t="shared" si="62"/>
        <v>0</v>
      </c>
      <c r="CU101" s="5">
        <f t="shared" si="62"/>
        <v>0</v>
      </c>
      <c r="CV101" s="5">
        <f t="shared" si="62"/>
        <v>0</v>
      </c>
      <c r="CW101" s="5">
        <f t="shared" si="62"/>
        <v>0</v>
      </c>
      <c r="CX101" s="5">
        <f t="shared" si="62"/>
        <v>97.119232000000011</v>
      </c>
      <c r="CY101" s="5">
        <f t="shared" si="62"/>
        <v>0</v>
      </c>
      <c r="CZ101" s="5">
        <f t="shared" si="62"/>
        <v>0</v>
      </c>
      <c r="DA101" s="5">
        <f t="shared" si="62"/>
        <v>0</v>
      </c>
      <c r="DB101" s="5">
        <f t="shared" si="62"/>
        <v>0</v>
      </c>
      <c r="DC101" s="5">
        <f t="shared" si="62"/>
        <v>0</v>
      </c>
      <c r="DD101" s="5">
        <f t="shared" si="62"/>
        <v>0</v>
      </c>
      <c r="DE101" s="5">
        <f t="shared" si="62"/>
        <v>0</v>
      </c>
      <c r="DF101" s="5">
        <f t="shared" si="62"/>
        <v>0</v>
      </c>
      <c r="DG101" s="5">
        <f t="shared" si="62"/>
        <v>0</v>
      </c>
      <c r="DH101" s="5">
        <f t="shared" si="62"/>
        <v>0</v>
      </c>
      <c r="DI101" s="5">
        <f t="shared" si="62"/>
        <v>0</v>
      </c>
      <c r="DJ101" s="5">
        <f t="shared" si="62"/>
        <v>0</v>
      </c>
      <c r="DK101" s="5">
        <f t="shared" si="62"/>
        <v>0</v>
      </c>
      <c r="DL101" s="5">
        <f t="shared" si="62"/>
        <v>0</v>
      </c>
      <c r="DM101" s="5">
        <f t="shared" si="62"/>
        <v>0</v>
      </c>
    </row>
    <row r="102" spans="1:117" ht="24">
      <c r="A102" s="1" t="s">
        <v>95</v>
      </c>
      <c r="B102" s="6" t="s">
        <v>96</v>
      </c>
      <c r="C102" s="6" t="s">
        <v>97</v>
      </c>
      <c r="D102" s="7" t="s">
        <v>65</v>
      </c>
      <c r="G102" s="7">
        <f>0.01</f>
        <v>0.01</v>
      </c>
    </row>
    <row r="103" spans="1:117" ht="12">
      <c r="A103" s="1"/>
      <c r="B103" s="1"/>
      <c r="C103" s="1" t="s">
        <v>66</v>
      </c>
      <c r="D103" s="7"/>
      <c r="E103" s="7"/>
      <c r="F103" s="8">
        <v>1</v>
      </c>
      <c r="G103" s="7"/>
      <c r="H103" s="9">
        <f>$AL$92+$AP$92+$AM$92+$AQ$92+$AN$92+$AR$92+$AO$92+$AS$92</f>
        <v>276.8</v>
      </c>
      <c r="I103" s="8">
        <v>1</v>
      </c>
      <c r="J103" s="10">
        <f>$AL$93+$AP$93+$AM$93+$AQ$93+$AN$93+$AR$93+$AO$93+$AS$93</f>
        <v>2.7680000000000002</v>
      </c>
      <c r="K103" s="8">
        <v>31.88</v>
      </c>
      <c r="L103" s="10">
        <f>$AL$99+$AP$99+$AM$99+$AQ$99+$AN$99+$AR$99+$AO$99+$AS$99</f>
        <v>88.243840000000006</v>
      </c>
      <c r="M103" s="11" t="s">
        <v>67</v>
      </c>
    </row>
    <row r="104" spans="1:117" ht="12">
      <c r="A104" s="1"/>
      <c r="B104" s="1"/>
      <c r="C104" s="1" t="s">
        <v>34</v>
      </c>
      <c r="D104" s="7"/>
      <c r="E104" s="7"/>
      <c r="F104" s="8">
        <v>1</v>
      </c>
      <c r="G104" s="7"/>
      <c r="H104" s="9">
        <f>$AT$92+$AX$92+$AU$92+$AY$92+$AV$92+$AZ$92+$AW$92+$BA$92</f>
        <v>264</v>
      </c>
      <c r="I104" s="8"/>
      <c r="J104" s="10">
        <f>$AT$93+$AX$93+$AU$93+$AY$93+$AV$93+$AZ$93+$AW$93+$BA$93</f>
        <v>2.64</v>
      </c>
      <c r="K104" s="8">
        <v>11.25</v>
      </c>
      <c r="L104" s="10">
        <f>$AT$99+$AX$99+$AU$99+$AY$99+$AV$99+$AZ$99+$AW$99+$BA$99</f>
        <v>29.700000000000003</v>
      </c>
      <c r="M104" s="11" t="s">
        <v>85</v>
      </c>
    </row>
    <row r="105" spans="1:117" ht="12">
      <c r="A105" s="1"/>
      <c r="B105" s="1"/>
      <c r="C105" s="1" t="s">
        <v>86</v>
      </c>
      <c r="D105" s="7"/>
      <c r="E105" s="7"/>
      <c r="F105" s="8">
        <v>1</v>
      </c>
      <c r="G105" s="7"/>
      <c r="H105" s="9">
        <f>$BJ$92+$BN$92+$BK$92+$BO$92+$BL$92+$BP$92+$BM$92+$BQ$92</f>
        <v>27.84</v>
      </c>
      <c r="I105" s="8">
        <v>1</v>
      </c>
      <c r="J105" s="10">
        <f>$BJ$93+$BN$93+$BK$93+$BO$93+$BL$93+$BP$93+$BM$93+$BQ$93</f>
        <v>0.27839999999999998</v>
      </c>
      <c r="K105" s="8">
        <v>31.88</v>
      </c>
      <c r="L105" s="10">
        <f>$BJ$99+$BN$99+$BK$99+$BO$99+$BL$99+$BP$99+$BM$99+$BQ$99</f>
        <v>8.8753919999999997</v>
      </c>
      <c r="M105" s="11" t="s">
        <v>87</v>
      </c>
    </row>
    <row r="106" spans="1:117" ht="12">
      <c r="A106" s="1"/>
      <c r="B106" s="1"/>
      <c r="C106" s="1" t="s">
        <v>88</v>
      </c>
      <c r="D106" s="7"/>
      <c r="E106" s="7"/>
      <c r="F106" s="8">
        <v>1</v>
      </c>
      <c r="G106" s="7"/>
      <c r="H106" s="9">
        <f>$BR$92+$BV$92+$BS$92+$BW$92+$BT$92+$BX$92+$BU$92+$BY$92</f>
        <v>24.4</v>
      </c>
      <c r="I106" s="8"/>
      <c r="J106" s="10">
        <f>$BR$93+$BV$93+$BS$93+$BW$93+$BT$93+$BX$93+$BU$93+$BY$93</f>
        <v>0.24399999999999999</v>
      </c>
      <c r="K106" s="8">
        <v>7.93</v>
      </c>
      <c r="L106" s="10">
        <f>$BR$99+$BV$99+$BS$99+$BW$99+$BT$99+$BX$99+$BU$99+$BY$99</f>
        <v>1.93492</v>
      </c>
      <c r="M106" s="11" t="s">
        <v>89</v>
      </c>
    </row>
    <row r="107" spans="1:117" ht="12">
      <c r="A107" s="1"/>
      <c r="B107" s="1"/>
      <c r="C107" s="1" t="s">
        <v>68</v>
      </c>
      <c r="D107" s="8" t="s">
        <v>69</v>
      </c>
      <c r="E107" s="12">
        <f>($CH$92+$CL$92+$CI$92+$CM$92+$CJ$92+$CN$92+$CK$92+$CO$92)/1</f>
        <v>33.880000000000003</v>
      </c>
      <c r="F107" s="8">
        <v>1</v>
      </c>
      <c r="G107" s="12">
        <f>$CH$93+$CL$93+$CI$93+$CM$93+$CJ$93+$CN$93+$CK$93+$CO$93</f>
        <v>0.33880000000000005</v>
      </c>
    </row>
    <row r="108" spans="1:117" ht="12">
      <c r="A108" s="1"/>
      <c r="B108" s="1"/>
      <c r="C108" s="1" t="s">
        <v>90</v>
      </c>
      <c r="D108" s="8" t="s">
        <v>69</v>
      </c>
      <c r="E108" s="12">
        <f>($CP$92+$CT$92+$CQ$92+$CU$92+$CR$92+$CV$92+$CS$92+$CW$92)/1</f>
        <v>2.4</v>
      </c>
      <c r="F108" s="8">
        <v>1</v>
      </c>
      <c r="G108" s="12">
        <f>$CP$93+$CT$93+$CQ$93+$CU$93+$CR$93+$CV$93+$CS$93+$CW$93</f>
        <v>2.4E-2</v>
      </c>
    </row>
    <row r="109" spans="1:117" ht="12">
      <c r="A109" s="1"/>
      <c r="B109" s="1"/>
      <c r="C109" s="1" t="s">
        <v>70</v>
      </c>
      <c r="D109" s="7"/>
      <c r="E109" s="7"/>
      <c r="F109" s="7"/>
      <c r="G109" s="7"/>
      <c r="H109" s="9">
        <f>$AD$92+$AH$92+$AE$92+$AI$92+$AF$92+$AJ$92+$AG$92+$AK$92</f>
        <v>565.20000000000005</v>
      </c>
      <c r="I109" s="8"/>
      <c r="J109" s="10">
        <f>$AD$93+$AH$93+$AE$93+$AI$93+$AF$93+$AJ$93+$AG$93+$AK$93</f>
        <v>5.6520000000000001</v>
      </c>
      <c r="K109" s="8"/>
      <c r="L109" s="10">
        <f>$AD$95+$AH$95+$AE$95+$AI$95+$AF$95+$AJ$95+$AG$95+$AK$95</f>
        <v>119.87876000000001</v>
      </c>
      <c r="M109" s="11" t="s">
        <v>71</v>
      </c>
    </row>
    <row r="110" spans="1:117" ht="17.399999999999999" hidden="1">
      <c r="V110" s="30" t="s">
        <v>31</v>
      </c>
      <c r="W110" s="31"/>
      <c r="X110" s="31"/>
      <c r="Y110" s="31"/>
      <c r="Z110" s="31"/>
      <c r="AA110" s="31"/>
      <c r="AB110" s="31"/>
      <c r="AC110" s="32"/>
      <c r="AD110" s="30" t="s">
        <v>32</v>
      </c>
      <c r="AE110" s="31"/>
      <c r="AF110" s="31"/>
      <c r="AG110" s="31"/>
      <c r="AH110" s="31"/>
      <c r="AI110" s="31"/>
      <c r="AJ110" s="31"/>
      <c r="AK110" s="32"/>
      <c r="AL110" s="30" t="s">
        <v>33</v>
      </c>
      <c r="AM110" s="31"/>
      <c r="AN110" s="31"/>
      <c r="AO110" s="31"/>
      <c r="AP110" s="31"/>
      <c r="AQ110" s="31"/>
      <c r="AR110" s="31"/>
      <c r="AS110" s="32"/>
      <c r="AT110" s="30" t="s">
        <v>34</v>
      </c>
      <c r="AU110" s="31"/>
      <c r="AV110" s="31"/>
      <c r="AW110" s="31"/>
      <c r="AX110" s="31"/>
      <c r="AY110" s="31"/>
      <c r="AZ110" s="31"/>
      <c r="BA110" s="32"/>
      <c r="BB110" s="30" t="s">
        <v>35</v>
      </c>
      <c r="BC110" s="31"/>
      <c r="BD110" s="31"/>
      <c r="BE110" s="31"/>
      <c r="BF110" s="31"/>
      <c r="BG110" s="31"/>
      <c r="BH110" s="31"/>
      <c r="BI110" s="32"/>
      <c r="BJ110" s="30" t="s">
        <v>36</v>
      </c>
      <c r="BK110" s="31"/>
      <c r="BL110" s="31"/>
      <c r="BM110" s="31"/>
      <c r="BN110" s="31"/>
      <c r="BO110" s="31"/>
      <c r="BP110" s="31"/>
      <c r="BQ110" s="32"/>
      <c r="BR110" s="30" t="s">
        <v>37</v>
      </c>
      <c r="BS110" s="31"/>
      <c r="BT110" s="31"/>
      <c r="BU110" s="31"/>
      <c r="BV110" s="31"/>
      <c r="BW110" s="31"/>
      <c r="BX110" s="31"/>
      <c r="BY110" s="32"/>
      <c r="BZ110" s="30" t="s">
        <v>38</v>
      </c>
      <c r="CA110" s="31"/>
      <c r="CB110" s="31"/>
      <c r="CC110" s="31"/>
      <c r="CD110" s="31"/>
      <c r="CE110" s="31"/>
      <c r="CF110" s="31"/>
      <c r="CG110" s="32"/>
      <c r="CH110" s="30" t="s">
        <v>39</v>
      </c>
      <c r="CI110" s="31"/>
      <c r="CJ110" s="31"/>
      <c r="CK110" s="31"/>
      <c r="CL110" s="31"/>
      <c r="CM110" s="31"/>
      <c r="CN110" s="31"/>
      <c r="CO110" s="32"/>
      <c r="CP110" s="30" t="s">
        <v>40</v>
      </c>
      <c r="CQ110" s="31"/>
      <c r="CR110" s="31"/>
      <c r="CS110" s="31"/>
      <c r="CT110" s="31"/>
      <c r="CU110" s="31"/>
      <c r="CV110" s="31"/>
      <c r="CW110" s="32"/>
      <c r="CX110" s="30" t="s">
        <v>41</v>
      </c>
      <c r="CY110" s="31"/>
      <c r="CZ110" s="31"/>
      <c r="DA110" s="31"/>
      <c r="DB110" s="31"/>
      <c r="DC110" s="31"/>
      <c r="DD110" s="31"/>
      <c r="DE110" s="32"/>
      <c r="DF110" s="30" t="s">
        <v>42</v>
      </c>
      <c r="DG110" s="31"/>
      <c r="DH110" s="31"/>
      <c r="DI110" s="31"/>
      <c r="DJ110" s="31"/>
      <c r="DK110" s="31"/>
      <c r="DL110" s="31"/>
      <c r="DM110" s="32"/>
    </row>
    <row r="111" spans="1:117" ht="17.399999999999999" hidden="1">
      <c r="V111" s="30" t="s">
        <v>43</v>
      </c>
      <c r="W111" s="31"/>
      <c r="X111" s="31"/>
      <c r="Y111" s="32"/>
      <c r="Z111" s="30" t="s">
        <v>44</v>
      </c>
      <c r="AA111" s="31"/>
      <c r="AB111" s="31"/>
      <c r="AC111" s="32"/>
      <c r="AD111" s="30" t="s">
        <v>43</v>
      </c>
      <c r="AE111" s="31"/>
      <c r="AF111" s="31"/>
      <c r="AG111" s="32"/>
      <c r="AH111" s="30" t="s">
        <v>44</v>
      </c>
      <c r="AI111" s="31"/>
      <c r="AJ111" s="31"/>
      <c r="AK111" s="32"/>
      <c r="AL111" s="30" t="s">
        <v>43</v>
      </c>
      <c r="AM111" s="31"/>
      <c r="AN111" s="31"/>
      <c r="AO111" s="32"/>
      <c r="AP111" s="30" t="s">
        <v>44</v>
      </c>
      <c r="AQ111" s="31"/>
      <c r="AR111" s="31"/>
      <c r="AS111" s="32"/>
      <c r="AT111" s="30" t="s">
        <v>43</v>
      </c>
      <c r="AU111" s="31"/>
      <c r="AV111" s="31"/>
      <c r="AW111" s="32"/>
      <c r="AX111" s="30" t="s">
        <v>44</v>
      </c>
      <c r="AY111" s="31"/>
      <c r="AZ111" s="31"/>
      <c r="BA111" s="32"/>
      <c r="BB111" s="30" t="s">
        <v>43</v>
      </c>
      <c r="BC111" s="31"/>
      <c r="BD111" s="31"/>
      <c r="BE111" s="32"/>
      <c r="BF111" s="30" t="s">
        <v>44</v>
      </c>
      <c r="BG111" s="31"/>
      <c r="BH111" s="31"/>
      <c r="BI111" s="32"/>
      <c r="BJ111" s="30" t="s">
        <v>43</v>
      </c>
      <c r="BK111" s="31"/>
      <c r="BL111" s="31"/>
      <c r="BM111" s="32"/>
      <c r="BN111" s="30" t="s">
        <v>44</v>
      </c>
      <c r="BO111" s="31"/>
      <c r="BP111" s="31"/>
      <c r="BQ111" s="32"/>
      <c r="BR111" s="30" t="s">
        <v>43</v>
      </c>
      <c r="BS111" s="31"/>
      <c r="BT111" s="31"/>
      <c r="BU111" s="32"/>
      <c r="BV111" s="30" t="s">
        <v>44</v>
      </c>
      <c r="BW111" s="31"/>
      <c r="BX111" s="31"/>
      <c r="BY111" s="32"/>
      <c r="BZ111" s="30" t="s">
        <v>43</v>
      </c>
      <c r="CA111" s="31"/>
      <c r="CB111" s="31"/>
      <c r="CC111" s="32"/>
      <c r="CD111" s="30" t="s">
        <v>44</v>
      </c>
      <c r="CE111" s="31"/>
      <c r="CF111" s="31"/>
      <c r="CG111" s="32"/>
      <c r="CH111" s="30" t="s">
        <v>43</v>
      </c>
      <c r="CI111" s="31"/>
      <c r="CJ111" s="31"/>
      <c r="CK111" s="32"/>
      <c r="CL111" s="30" t="s">
        <v>44</v>
      </c>
      <c r="CM111" s="31"/>
      <c r="CN111" s="31"/>
      <c r="CO111" s="32"/>
      <c r="CP111" s="30" t="s">
        <v>43</v>
      </c>
      <c r="CQ111" s="31"/>
      <c r="CR111" s="31"/>
      <c r="CS111" s="32"/>
      <c r="CT111" s="30" t="s">
        <v>44</v>
      </c>
      <c r="CU111" s="31"/>
      <c r="CV111" s="31"/>
      <c r="CW111" s="32"/>
      <c r="CX111" s="30" t="s">
        <v>43</v>
      </c>
      <c r="CY111" s="31"/>
      <c r="CZ111" s="31"/>
      <c r="DA111" s="32"/>
      <c r="DB111" s="30" t="s">
        <v>44</v>
      </c>
      <c r="DC111" s="31"/>
      <c r="DD111" s="31"/>
      <c r="DE111" s="32"/>
      <c r="DF111" s="30" t="s">
        <v>43</v>
      </c>
      <c r="DG111" s="31"/>
      <c r="DH111" s="31"/>
      <c r="DI111" s="32"/>
      <c r="DJ111" s="30" t="s">
        <v>44</v>
      </c>
      <c r="DK111" s="31"/>
      <c r="DL111" s="31"/>
      <c r="DM111" s="32"/>
    </row>
    <row r="112" spans="1:117" ht="17.399999999999999" hidden="1">
      <c r="U112" s="15">
        <f>$G$121</f>
        <v>0.1</v>
      </c>
      <c r="V112" s="3" t="s">
        <v>45</v>
      </c>
      <c r="W112" s="3" t="s">
        <v>46</v>
      </c>
      <c r="X112" s="3" t="s">
        <v>47</v>
      </c>
      <c r="Y112" s="3" t="s">
        <v>48</v>
      </c>
      <c r="Z112" s="3" t="s">
        <v>45</v>
      </c>
      <c r="AA112" s="3" t="s">
        <v>46</v>
      </c>
      <c r="AB112" s="3" t="s">
        <v>47</v>
      </c>
      <c r="AC112" s="3" t="s">
        <v>48</v>
      </c>
      <c r="AD112" s="3" t="s">
        <v>45</v>
      </c>
      <c r="AE112" s="3" t="s">
        <v>46</v>
      </c>
      <c r="AF112" s="3" t="s">
        <v>47</v>
      </c>
      <c r="AG112" s="3" t="s">
        <v>48</v>
      </c>
      <c r="AH112" s="3" t="s">
        <v>45</v>
      </c>
      <c r="AI112" s="3" t="s">
        <v>46</v>
      </c>
      <c r="AJ112" s="3" t="s">
        <v>47</v>
      </c>
      <c r="AK112" s="3" t="s">
        <v>48</v>
      </c>
      <c r="AL112" s="3" t="s">
        <v>45</v>
      </c>
      <c r="AM112" s="3" t="s">
        <v>46</v>
      </c>
      <c r="AN112" s="3" t="s">
        <v>47</v>
      </c>
      <c r="AO112" s="3" t="s">
        <v>48</v>
      </c>
      <c r="AP112" s="3" t="s">
        <v>45</v>
      </c>
      <c r="AQ112" s="3" t="s">
        <v>46</v>
      </c>
      <c r="AR112" s="3" t="s">
        <v>47</v>
      </c>
      <c r="AS112" s="3" t="s">
        <v>48</v>
      </c>
      <c r="AT112" s="3" t="s">
        <v>45</v>
      </c>
      <c r="AU112" s="3" t="s">
        <v>46</v>
      </c>
      <c r="AV112" s="3" t="s">
        <v>47</v>
      </c>
      <c r="AW112" s="3" t="s">
        <v>48</v>
      </c>
      <c r="AX112" s="3" t="s">
        <v>45</v>
      </c>
      <c r="AY112" s="3" t="s">
        <v>46</v>
      </c>
      <c r="AZ112" s="3" t="s">
        <v>47</v>
      </c>
      <c r="BA112" s="3" t="s">
        <v>48</v>
      </c>
      <c r="BB112" s="3" t="s">
        <v>45</v>
      </c>
      <c r="BC112" s="3" t="s">
        <v>46</v>
      </c>
      <c r="BD112" s="3" t="s">
        <v>47</v>
      </c>
      <c r="BE112" s="3" t="s">
        <v>48</v>
      </c>
      <c r="BF112" s="3" t="s">
        <v>45</v>
      </c>
      <c r="BG112" s="3" t="s">
        <v>46</v>
      </c>
      <c r="BH112" s="3" t="s">
        <v>47</v>
      </c>
      <c r="BI112" s="3" t="s">
        <v>48</v>
      </c>
      <c r="BJ112" s="3" t="s">
        <v>45</v>
      </c>
      <c r="BK112" s="3" t="s">
        <v>46</v>
      </c>
      <c r="BL112" s="3" t="s">
        <v>47</v>
      </c>
      <c r="BM112" s="3" t="s">
        <v>48</v>
      </c>
      <c r="BN112" s="3" t="s">
        <v>45</v>
      </c>
      <c r="BO112" s="3" t="s">
        <v>46</v>
      </c>
      <c r="BP112" s="3" t="s">
        <v>47</v>
      </c>
      <c r="BQ112" s="3" t="s">
        <v>48</v>
      </c>
      <c r="BR112" s="3" t="s">
        <v>45</v>
      </c>
      <c r="BS112" s="3" t="s">
        <v>46</v>
      </c>
      <c r="BT112" s="3" t="s">
        <v>47</v>
      </c>
      <c r="BU112" s="3" t="s">
        <v>48</v>
      </c>
      <c r="BV112" s="3" t="s">
        <v>45</v>
      </c>
      <c r="BW112" s="3" t="s">
        <v>46</v>
      </c>
      <c r="BX112" s="3" t="s">
        <v>47</v>
      </c>
      <c r="BY112" s="3" t="s">
        <v>48</v>
      </c>
      <c r="BZ112" s="3" t="s">
        <v>45</v>
      </c>
      <c r="CA112" s="3" t="s">
        <v>46</v>
      </c>
      <c r="CB112" s="3" t="s">
        <v>47</v>
      </c>
      <c r="CC112" s="3" t="s">
        <v>48</v>
      </c>
      <c r="CD112" s="3" t="s">
        <v>45</v>
      </c>
      <c r="CE112" s="3" t="s">
        <v>46</v>
      </c>
      <c r="CF112" s="3" t="s">
        <v>47</v>
      </c>
      <c r="CG112" s="3" t="s">
        <v>48</v>
      </c>
      <c r="CH112" s="3" t="s">
        <v>45</v>
      </c>
      <c r="CI112" s="3" t="s">
        <v>46</v>
      </c>
      <c r="CJ112" s="3" t="s">
        <v>47</v>
      </c>
      <c r="CK112" s="3" t="s">
        <v>48</v>
      </c>
      <c r="CL112" s="3" t="s">
        <v>45</v>
      </c>
      <c r="CM112" s="3" t="s">
        <v>46</v>
      </c>
      <c r="CN112" s="3" t="s">
        <v>47</v>
      </c>
      <c r="CO112" s="3" t="s">
        <v>48</v>
      </c>
      <c r="CP112" s="3" t="s">
        <v>45</v>
      </c>
      <c r="CQ112" s="3" t="s">
        <v>46</v>
      </c>
      <c r="CR112" s="3" t="s">
        <v>47</v>
      </c>
      <c r="CS112" s="3" t="s">
        <v>48</v>
      </c>
      <c r="CT112" s="3" t="s">
        <v>45</v>
      </c>
      <c r="CU112" s="3" t="s">
        <v>46</v>
      </c>
      <c r="CV112" s="3" t="s">
        <v>47</v>
      </c>
      <c r="CW112" s="3" t="s">
        <v>48</v>
      </c>
      <c r="CX112" s="3" t="s">
        <v>45</v>
      </c>
      <c r="CY112" s="3" t="s">
        <v>46</v>
      </c>
      <c r="CZ112" s="3" t="s">
        <v>47</v>
      </c>
      <c r="DA112" s="3" t="s">
        <v>48</v>
      </c>
      <c r="DB112" s="3" t="s">
        <v>45</v>
      </c>
      <c r="DC112" s="3" t="s">
        <v>46</v>
      </c>
      <c r="DD112" s="3" t="s">
        <v>47</v>
      </c>
      <c r="DE112" s="3" t="s">
        <v>48</v>
      </c>
      <c r="DF112" s="3" t="s">
        <v>45</v>
      </c>
      <c r="DG112" s="3" t="s">
        <v>46</v>
      </c>
      <c r="DH112" s="3" t="s">
        <v>47</v>
      </c>
      <c r="DI112" s="3" t="s">
        <v>48</v>
      </c>
      <c r="DJ112" s="3" t="s">
        <v>45</v>
      </c>
      <c r="DK112" s="3" t="s">
        <v>46</v>
      </c>
      <c r="DL112" s="3" t="s">
        <v>47</v>
      </c>
      <c r="DM112" s="3" t="s">
        <v>48</v>
      </c>
    </row>
    <row r="113" spans="1:117" ht="17.399999999999999" hidden="1">
      <c r="U113" s="3" t="s">
        <v>49</v>
      </c>
      <c r="AD113" s="5">
        <v>3.82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3.82</v>
      </c>
      <c r="BS113" s="5">
        <v>0</v>
      </c>
      <c r="BT113" s="5">
        <v>0</v>
      </c>
      <c r="BU113" s="5">
        <v>0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5">
        <v>0</v>
      </c>
      <c r="CK113" s="5">
        <v>0</v>
      </c>
      <c r="CL113" s="5">
        <v>0</v>
      </c>
      <c r="CM113" s="5">
        <v>0</v>
      </c>
      <c r="CN113" s="5">
        <v>0</v>
      </c>
      <c r="CO113" s="5">
        <v>0</v>
      </c>
      <c r="CP113" s="5">
        <v>0</v>
      </c>
      <c r="CQ113" s="5">
        <v>0</v>
      </c>
      <c r="CR113" s="5">
        <v>0</v>
      </c>
      <c r="CS113" s="5">
        <v>0</v>
      </c>
      <c r="CT113" s="5">
        <v>0</v>
      </c>
      <c r="CU113" s="5">
        <v>0</v>
      </c>
      <c r="CV113" s="5">
        <v>0</v>
      </c>
      <c r="CW113" s="5">
        <v>0</v>
      </c>
      <c r="CX113" s="5">
        <v>0</v>
      </c>
      <c r="CY113" s="5">
        <v>0</v>
      </c>
      <c r="CZ113" s="5">
        <v>0</v>
      </c>
      <c r="DA113" s="5">
        <v>0</v>
      </c>
      <c r="DB113" s="5">
        <v>0</v>
      </c>
      <c r="DC113" s="5">
        <v>0</v>
      </c>
      <c r="DD113" s="5">
        <v>0</v>
      </c>
      <c r="DE113" s="5">
        <v>0</v>
      </c>
      <c r="DF113" s="5">
        <v>0</v>
      </c>
      <c r="DG113" s="5">
        <v>0</v>
      </c>
      <c r="DH113" s="5">
        <v>0</v>
      </c>
      <c r="DI113" s="5">
        <v>0</v>
      </c>
      <c r="DJ113" s="5">
        <v>0</v>
      </c>
      <c r="DK113" s="5">
        <v>0</v>
      </c>
      <c r="DL113" s="5">
        <v>0</v>
      </c>
      <c r="DM113" s="5">
        <v>0</v>
      </c>
    </row>
    <row r="114" spans="1:117" ht="17.399999999999999" hidden="1">
      <c r="S114" s="3" t="s">
        <v>50</v>
      </c>
      <c r="T114" s="3" t="s">
        <v>51</v>
      </c>
      <c r="U114" s="3" t="s">
        <v>52</v>
      </c>
      <c r="AD114" s="5">
        <f t="shared" ref="AD114:BI114" si="63">AD113*$U$112</f>
        <v>0.38200000000000001</v>
      </c>
      <c r="AE114" s="5">
        <f t="shared" si="63"/>
        <v>0</v>
      </c>
      <c r="AF114" s="5">
        <f t="shared" si="63"/>
        <v>0</v>
      </c>
      <c r="AG114" s="5">
        <f t="shared" si="63"/>
        <v>0</v>
      </c>
      <c r="AH114" s="5">
        <f t="shared" si="63"/>
        <v>0</v>
      </c>
      <c r="AI114" s="5">
        <f t="shared" si="63"/>
        <v>0</v>
      </c>
      <c r="AJ114" s="5">
        <f t="shared" si="63"/>
        <v>0</v>
      </c>
      <c r="AK114" s="5">
        <f t="shared" si="63"/>
        <v>0</v>
      </c>
      <c r="AL114" s="5">
        <f t="shared" si="63"/>
        <v>0</v>
      </c>
      <c r="AM114" s="5">
        <f t="shared" si="63"/>
        <v>0</v>
      </c>
      <c r="AN114" s="5">
        <f t="shared" si="63"/>
        <v>0</v>
      </c>
      <c r="AO114" s="5">
        <f t="shared" si="63"/>
        <v>0</v>
      </c>
      <c r="AP114" s="5">
        <f t="shared" si="63"/>
        <v>0</v>
      </c>
      <c r="AQ114" s="5">
        <f t="shared" si="63"/>
        <v>0</v>
      </c>
      <c r="AR114" s="5">
        <f t="shared" si="63"/>
        <v>0</v>
      </c>
      <c r="AS114" s="5">
        <f t="shared" si="63"/>
        <v>0</v>
      </c>
      <c r="AT114" s="5">
        <f t="shared" si="63"/>
        <v>0</v>
      </c>
      <c r="AU114" s="5">
        <f t="shared" si="63"/>
        <v>0</v>
      </c>
      <c r="AV114" s="5">
        <f t="shared" si="63"/>
        <v>0</v>
      </c>
      <c r="AW114" s="5">
        <f t="shared" si="63"/>
        <v>0</v>
      </c>
      <c r="AX114" s="5">
        <f t="shared" si="63"/>
        <v>0</v>
      </c>
      <c r="AY114" s="5">
        <f t="shared" si="63"/>
        <v>0</v>
      </c>
      <c r="AZ114" s="5">
        <f t="shared" si="63"/>
        <v>0</v>
      </c>
      <c r="BA114" s="5">
        <f t="shared" si="63"/>
        <v>0</v>
      </c>
      <c r="BB114" s="5">
        <f t="shared" si="63"/>
        <v>0</v>
      </c>
      <c r="BC114" s="5">
        <f t="shared" si="63"/>
        <v>0</v>
      </c>
      <c r="BD114" s="5">
        <f t="shared" si="63"/>
        <v>0</v>
      </c>
      <c r="BE114" s="5">
        <f t="shared" si="63"/>
        <v>0</v>
      </c>
      <c r="BF114" s="5">
        <f t="shared" si="63"/>
        <v>0</v>
      </c>
      <c r="BG114" s="5">
        <f t="shared" si="63"/>
        <v>0</v>
      </c>
      <c r="BH114" s="5">
        <f t="shared" si="63"/>
        <v>0</v>
      </c>
      <c r="BI114" s="5">
        <f t="shared" si="63"/>
        <v>0</v>
      </c>
      <c r="BJ114" s="5">
        <f t="shared" ref="BJ114:CO114" si="64">BJ113*$U$112</f>
        <v>0</v>
      </c>
      <c r="BK114" s="5">
        <f t="shared" si="64"/>
        <v>0</v>
      </c>
      <c r="BL114" s="5">
        <f t="shared" si="64"/>
        <v>0</v>
      </c>
      <c r="BM114" s="5">
        <f t="shared" si="64"/>
        <v>0</v>
      </c>
      <c r="BN114" s="5">
        <f t="shared" si="64"/>
        <v>0</v>
      </c>
      <c r="BO114" s="5">
        <f t="shared" si="64"/>
        <v>0</v>
      </c>
      <c r="BP114" s="5">
        <f t="shared" si="64"/>
        <v>0</v>
      </c>
      <c r="BQ114" s="5">
        <f t="shared" si="64"/>
        <v>0</v>
      </c>
      <c r="BR114" s="5">
        <f t="shared" si="64"/>
        <v>0.38200000000000001</v>
      </c>
      <c r="BS114" s="5">
        <f t="shared" si="64"/>
        <v>0</v>
      </c>
      <c r="BT114" s="5">
        <f t="shared" si="64"/>
        <v>0</v>
      </c>
      <c r="BU114" s="5">
        <f t="shared" si="64"/>
        <v>0</v>
      </c>
      <c r="BV114" s="5">
        <f t="shared" si="64"/>
        <v>0</v>
      </c>
      <c r="BW114" s="5">
        <f t="shared" si="64"/>
        <v>0</v>
      </c>
      <c r="BX114" s="5">
        <f t="shared" si="64"/>
        <v>0</v>
      </c>
      <c r="BY114" s="5">
        <f t="shared" si="64"/>
        <v>0</v>
      </c>
      <c r="BZ114" s="5">
        <f t="shared" si="64"/>
        <v>0</v>
      </c>
      <c r="CA114" s="5">
        <f t="shared" si="64"/>
        <v>0</v>
      </c>
      <c r="CB114" s="5">
        <f t="shared" si="64"/>
        <v>0</v>
      </c>
      <c r="CC114" s="5">
        <f t="shared" si="64"/>
        <v>0</v>
      </c>
      <c r="CD114" s="5">
        <f t="shared" si="64"/>
        <v>0</v>
      </c>
      <c r="CE114" s="5">
        <f t="shared" si="64"/>
        <v>0</v>
      </c>
      <c r="CF114" s="5">
        <f t="shared" si="64"/>
        <v>0</v>
      </c>
      <c r="CG114" s="5">
        <f t="shared" si="64"/>
        <v>0</v>
      </c>
      <c r="CH114" s="5">
        <f t="shared" si="64"/>
        <v>0</v>
      </c>
      <c r="CI114" s="5">
        <f t="shared" si="64"/>
        <v>0</v>
      </c>
      <c r="CJ114" s="5">
        <f t="shared" si="64"/>
        <v>0</v>
      </c>
      <c r="CK114" s="5">
        <f t="shared" si="64"/>
        <v>0</v>
      </c>
      <c r="CL114" s="5">
        <f t="shared" si="64"/>
        <v>0</v>
      </c>
      <c r="CM114" s="5">
        <f t="shared" si="64"/>
        <v>0</v>
      </c>
      <c r="CN114" s="5">
        <f t="shared" si="64"/>
        <v>0</v>
      </c>
      <c r="CO114" s="5">
        <f t="shared" si="64"/>
        <v>0</v>
      </c>
      <c r="CP114" s="5">
        <f t="shared" ref="CP114:DM114" si="65">CP113*$U$112</f>
        <v>0</v>
      </c>
      <c r="CQ114" s="5">
        <f t="shared" si="65"/>
        <v>0</v>
      </c>
      <c r="CR114" s="5">
        <f t="shared" si="65"/>
        <v>0</v>
      </c>
      <c r="CS114" s="5">
        <f t="shared" si="65"/>
        <v>0</v>
      </c>
      <c r="CT114" s="5">
        <f t="shared" si="65"/>
        <v>0</v>
      </c>
      <c r="CU114" s="5">
        <f t="shared" si="65"/>
        <v>0</v>
      </c>
      <c r="CV114" s="5">
        <f t="shared" si="65"/>
        <v>0</v>
      </c>
      <c r="CW114" s="5">
        <f t="shared" si="65"/>
        <v>0</v>
      </c>
      <c r="CX114" s="5">
        <f t="shared" si="65"/>
        <v>0</v>
      </c>
      <c r="CY114" s="5">
        <f t="shared" si="65"/>
        <v>0</v>
      </c>
      <c r="CZ114" s="5">
        <f t="shared" si="65"/>
        <v>0</v>
      </c>
      <c r="DA114" s="5">
        <f t="shared" si="65"/>
        <v>0</v>
      </c>
      <c r="DB114" s="5">
        <f t="shared" si="65"/>
        <v>0</v>
      </c>
      <c r="DC114" s="5">
        <f t="shared" si="65"/>
        <v>0</v>
      </c>
      <c r="DD114" s="5">
        <f t="shared" si="65"/>
        <v>0</v>
      </c>
      <c r="DE114" s="5">
        <f t="shared" si="65"/>
        <v>0</v>
      </c>
      <c r="DF114" s="5">
        <f t="shared" si="65"/>
        <v>0</v>
      </c>
      <c r="DG114" s="5">
        <f t="shared" si="65"/>
        <v>0</v>
      </c>
      <c r="DH114" s="5">
        <f t="shared" si="65"/>
        <v>0</v>
      </c>
      <c r="DI114" s="5">
        <f t="shared" si="65"/>
        <v>0</v>
      </c>
      <c r="DJ114" s="5">
        <f t="shared" si="65"/>
        <v>0</v>
      </c>
      <c r="DK114" s="5">
        <f t="shared" si="65"/>
        <v>0</v>
      </c>
      <c r="DL114" s="5">
        <f t="shared" si="65"/>
        <v>0</v>
      </c>
      <c r="DM114" s="5">
        <f t="shared" si="65"/>
        <v>0</v>
      </c>
    </row>
    <row r="115" spans="1:117" ht="17.399999999999999" hidden="1">
      <c r="S115" s="3" t="s">
        <v>50</v>
      </c>
      <c r="T115" s="3" t="s">
        <v>53</v>
      </c>
      <c r="U115" s="3" t="s">
        <v>54</v>
      </c>
      <c r="V115" s="5">
        <f>($AL$115)+($AT$115)+($BR$115)+($BZ$115)+0+0+0+0+0+0+0+0+0</f>
        <v>2.6472599999999997</v>
      </c>
      <c r="W115" s="5">
        <f>0+0+0+0+($AM$115)+($AU$115)+($BS$115)+($CA$115)+0+0+0+0+0</f>
        <v>0</v>
      </c>
      <c r="X115" s="5">
        <f>0+0+0+0+0+0+0+0+($AF$115)+0+0+0+0</f>
        <v>0</v>
      </c>
      <c r="Y115" s="5">
        <f>0+0+0+0+0+0+0+0+0+($AO$115)+($AW$115)+($BU$115)+($CC$115)</f>
        <v>0</v>
      </c>
      <c r="AD115" s="5">
        <f>$BR115+$AL115+$BZ115+$AT115</f>
        <v>2.6472599999999997</v>
      </c>
      <c r="AE115" s="5">
        <f>$BS115+$AM115+$CA115+$AU115</f>
        <v>0</v>
      </c>
      <c r="AF115" s="5">
        <f>1*(+$AF$114)-AF114</f>
        <v>0</v>
      </c>
      <c r="AG115" s="5">
        <f>$BU115+$AO115+$CC115+$AW115</f>
        <v>0</v>
      </c>
      <c r="AL115" s="5">
        <f>31.88*($AL$114)-AL114</f>
        <v>0</v>
      </c>
      <c r="AM115" s="5">
        <f>31.88*($AM$114)-AM114</f>
        <v>0</v>
      </c>
      <c r="AN115" s="5">
        <f>31.88*($AN$114)-AN114</f>
        <v>0</v>
      </c>
      <c r="AO115" s="5">
        <f>31.88*($AO$114)-AO114</f>
        <v>0</v>
      </c>
      <c r="AT115" s="5">
        <f>11.25*($AT$114)-AT114</f>
        <v>0</v>
      </c>
      <c r="AU115" s="5">
        <f>11.25*($AU$114)-AU114</f>
        <v>0</v>
      </c>
      <c r="AV115" s="5">
        <f>11.25*($AV$114)-AV114</f>
        <v>0</v>
      </c>
      <c r="AW115" s="5">
        <f>11.25*($AW$114)-AW114</f>
        <v>0</v>
      </c>
      <c r="BB115" s="5">
        <f>IF(($AT114-($BJ114))=0,0,$BB114*($AT115-($BJ115))/($AT114-($BJ114)))</f>
        <v>0</v>
      </c>
      <c r="BC115" s="5">
        <f>IF(($AU114-($BK114))=0,0,$BC114*($AU115-($BK115))/($AU114-($BK114)))</f>
        <v>0</v>
      </c>
      <c r="BD115" s="5">
        <f>IF(($AV114-($BL114))=0,0,$BD114*($AV115-($BL115))/($AV114-($BL114)))</f>
        <v>0</v>
      </c>
      <c r="BE115" s="5">
        <f>IF(($AW114-($BM114))=0,0,$BE114*($AW115-($BM115))/($AW114-($BM114)))</f>
        <v>0</v>
      </c>
      <c r="BJ115" s="5">
        <f>31.88*($BJ$114)-BJ114</f>
        <v>0</v>
      </c>
      <c r="BK115" s="5">
        <f>31.88*($BK$114)-BK114</f>
        <v>0</v>
      </c>
      <c r="BL115" s="5">
        <f>31.88*($BL$114)-BL114</f>
        <v>0</v>
      </c>
      <c r="BM115" s="5">
        <f>31.88*($BM$114)-BM114</f>
        <v>0</v>
      </c>
      <c r="BR115" s="5">
        <f>7.93*($BR$114)-BR114</f>
        <v>2.6472599999999997</v>
      </c>
      <c r="BS115" s="5">
        <f>7.93*($BS$114)-BS114</f>
        <v>0</v>
      </c>
      <c r="BT115" s="5">
        <f>7.93*($BT$114)-BT114</f>
        <v>0</v>
      </c>
      <c r="BU115" s="5">
        <f>7.93*($BU$114)-BU114</f>
        <v>0</v>
      </c>
      <c r="BZ115" s="5">
        <f>11.25*($BZ$114)-BZ114</f>
        <v>0</v>
      </c>
      <c r="CA115" s="5">
        <f>11.25*($CA$114)-CA114</f>
        <v>0</v>
      </c>
      <c r="CB115" s="5">
        <f>11.25*($CB$114)-CB114</f>
        <v>0</v>
      </c>
      <c r="CC115" s="5">
        <f>11.25*($CC$114)-CC114</f>
        <v>0</v>
      </c>
      <c r="CX115" s="5">
        <f>$BJ115+$AL115</f>
        <v>0</v>
      </c>
      <c r="CY115" s="5">
        <f>$BK115+$AM115</f>
        <v>0</v>
      </c>
      <c r="CZ115" s="5">
        <f>IF(($AF114-($BL114+$BT114+$AN114+$CB114+$AV114))=0,0,$CZ114*($AF115-($BL115+$BT115+$AN115+$CB115+$AV115))/($AF114-($BL114+$BT114+$AN114+$CB114+$AV114)))</f>
        <v>0</v>
      </c>
      <c r="DA115" s="5">
        <f>$BM115+$AO115</f>
        <v>0</v>
      </c>
    </row>
    <row r="116" spans="1:117" ht="17.399999999999999" hidden="1">
      <c r="S116" s="3" t="s">
        <v>50</v>
      </c>
      <c r="T116" s="3" t="s">
        <v>53</v>
      </c>
      <c r="U116" s="3" t="s">
        <v>55</v>
      </c>
      <c r="AD116" s="5">
        <f t="shared" ref="AD116:BI116" si="66">AD114+AD115</f>
        <v>3.0292599999999998</v>
      </c>
      <c r="AE116" s="5">
        <f t="shared" si="66"/>
        <v>0</v>
      </c>
      <c r="AF116" s="5">
        <f t="shared" si="66"/>
        <v>0</v>
      </c>
      <c r="AG116" s="5">
        <f t="shared" si="66"/>
        <v>0</v>
      </c>
      <c r="AH116" s="5">
        <f t="shared" si="66"/>
        <v>0</v>
      </c>
      <c r="AI116" s="5">
        <f t="shared" si="66"/>
        <v>0</v>
      </c>
      <c r="AJ116" s="5">
        <f t="shared" si="66"/>
        <v>0</v>
      </c>
      <c r="AK116" s="5">
        <f t="shared" si="66"/>
        <v>0</v>
      </c>
      <c r="AL116" s="5">
        <f t="shared" si="66"/>
        <v>0</v>
      </c>
      <c r="AM116" s="5">
        <f t="shared" si="66"/>
        <v>0</v>
      </c>
      <c r="AN116" s="5">
        <f t="shared" si="66"/>
        <v>0</v>
      </c>
      <c r="AO116" s="5">
        <f t="shared" si="66"/>
        <v>0</v>
      </c>
      <c r="AP116" s="5">
        <f t="shared" si="66"/>
        <v>0</v>
      </c>
      <c r="AQ116" s="5">
        <f t="shared" si="66"/>
        <v>0</v>
      </c>
      <c r="AR116" s="5">
        <f t="shared" si="66"/>
        <v>0</v>
      </c>
      <c r="AS116" s="5">
        <f t="shared" si="66"/>
        <v>0</v>
      </c>
      <c r="AT116" s="5">
        <f t="shared" si="66"/>
        <v>0</v>
      </c>
      <c r="AU116" s="5">
        <f t="shared" si="66"/>
        <v>0</v>
      </c>
      <c r="AV116" s="5">
        <f t="shared" si="66"/>
        <v>0</v>
      </c>
      <c r="AW116" s="5">
        <f t="shared" si="66"/>
        <v>0</v>
      </c>
      <c r="AX116" s="5">
        <f t="shared" si="66"/>
        <v>0</v>
      </c>
      <c r="AY116" s="5">
        <f t="shared" si="66"/>
        <v>0</v>
      </c>
      <c r="AZ116" s="5">
        <f t="shared" si="66"/>
        <v>0</v>
      </c>
      <c r="BA116" s="5">
        <f t="shared" si="66"/>
        <v>0</v>
      </c>
      <c r="BB116" s="5">
        <f t="shared" si="66"/>
        <v>0</v>
      </c>
      <c r="BC116" s="5">
        <f t="shared" si="66"/>
        <v>0</v>
      </c>
      <c r="BD116" s="5">
        <f t="shared" si="66"/>
        <v>0</v>
      </c>
      <c r="BE116" s="5">
        <f t="shared" si="66"/>
        <v>0</v>
      </c>
      <c r="BF116" s="5">
        <f t="shared" si="66"/>
        <v>0</v>
      </c>
      <c r="BG116" s="5">
        <f t="shared" si="66"/>
        <v>0</v>
      </c>
      <c r="BH116" s="5">
        <f t="shared" si="66"/>
        <v>0</v>
      </c>
      <c r="BI116" s="5">
        <f t="shared" si="66"/>
        <v>0</v>
      </c>
      <c r="BJ116" s="5">
        <f t="shared" ref="BJ116:CO116" si="67">BJ114+BJ115</f>
        <v>0</v>
      </c>
      <c r="BK116" s="5">
        <f t="shared" si="67"/>
        <v>0</v>
      </c>
      <c r="BL116" s="5">
        <f t="shared" si="67"/>
        <v>0</v>
      </c>
      <c r="BM116" s="5">
        <f t="shared" si="67"/>
        <v>0</v>
      </c>
      <c r="BN116" s="5">
        <f t="shared" si="67"/>
        <v>0</v>
      </c>
      <c r="BO116" s="5">
        <f t="shared" si="67"/>
        <v>0</v>
      </c>
      <c r="BP116" s="5">
        <f t="shared" si="67"/>
        <v>0</v>
      </c>
      <c r="BQ116" s="5">
        <f t="shared" si="67"/>
        <v>0</v>
      </c>
      <c r="BR116" s="5">
        <f t="shared" si="67"/>
        <v>3.0292599999999998</v>
      </c>
      <c r="BS116" s="5">
        <f t="shared" si="67"/>
        <v>0</v>
      </c>
      <c r="BT116" s="5">
        <f t="shared" si="67"/>
        <v>0</v>
      </c>
      <c r="BU116" s="5">
        <f t="shared" si="67"/>
        <v>0</v>
      </c>
      <c r="BV116" s="5">
        <f t="shared" si="67"/>
        <v>0</v>
      </c>
      <c r="BW116" s="5">
        <f t="shared" si="67"/>
        <v>0</v>
      </c>
      <c r="BX116" s="5">
        <f t="shared" si="67"/>
        <v>0</v>
      </c>
      <c r="BY116" s="5">
        <f t="shared" si="67"/>
        <v>0</v>
      </c>
      <c r="BZ116" s="5">
        <f t="shared" si="67"/>
        <v>0</v>
      </c>
      <c r="CA116" s="5">
        <f t="shared" si="67"/>
        <v>0</v>
      </c>
      <c r="CB116" s="5">
        <f t="shared" si="67"/>
        <v>0</v>
      </c>
      <c r="CC116" s="5">
        <f t="shared" si="67"/>
        <v>0</v>
      </c>
      <c r="CD116" s="5">
        <f t="shared" si="67"/>
        <v>0</v>
      </c>
      <c r="CE116" s="5">
        <f t="shared" si="67"/>
        <v>0</v>
      </c>
      <c r="CF116" s="5">
        <f t="shared" si="67"/>
        <v>0</v>
      </c>
      <c r="CG116" s="5">
        <f t="shared" si="67"/>
        <v>0</v>
      </c>
      <c r="CH116" s="5">
        <f t="shared" si="67"/>
        <v>0</v>
      </c>
      <c r="CI116" s="5">
        <f t="shared" si="67"/>
        <v>0</v>
      </c>
      <c r="CJ116" s="5">
        <f t="shared" si="67"/>
        <v>0</v>
      </c>
      <c r="CK116" s="5">
        <f t="shared" si="67"/>
        <v>0</v>
      </c>
      <c r="CL116" s="5">
        <f t="shared" si="67"/>
        <v>0</v>
      </c>
      <c r="CM116" s="5">
        <f t="shared" si="67"/>
        <v>0</v>
      </c>
      <c r="CN116" s="5">
        <f t="shared" si="67"/>
        <v>0</v>
      </c>
      <c r="CO116" s="5">
        <f t="shared" si="67"/>
        <v>0</v>
      </c>
      <c r="CP116" s="5">
        <f t="shared" ref="CP116:DM116" si="68">CP114+CP115</f>
        <v>0</v>
      </c>
      <c r="CQ116" s="5">
        <f t="shared" si="68"/>
        <v>0</v>
      </c>
      <c r="CR116" s="5">
        <f t="shared" si="68"/>
        <v>0</v>
      </c>
      <c r="CS116" s="5">
        <f t="shared" si="68"/>
        <v>0</v>
      </c>
      <c r="CT116" s="5">
        <f t="shared" si="68"/>
        <v>0</v>
      </c>
      <c r="CU116" s="5">
        <f t="shared" si="68"/>
        <v>0</v>
      </c>
      <c r="CV116" s="5">
        <f t="shared" si="68"/>
        <v>0</v>
      </c>
      <c r="CW116" s="5">
        <f t="shared" si="68"/>
        <v>0</v>
      </c>
      <c r="CX116" s="5">
        <f t="shared" si="68"/>
        <v>0</v>
      </c>
      <c r="CY116" s="5">
        <f t="shared" si="68"/>
        <v>0</v>
      </c>
      <c r="CZ116" s="5">
        <f t="shared" si="68"/>
        <v>0</v>
      </c>
      <c r="DA116" s="5">
        <f t="shared" si="68"/>
        <v>0</v>
      </c>
      <c r="DB116" s="5">
        <f t="shared" si="68"/>
        <v>0</v>
      </c>
      <c r="DC116" s="5">
        <f t="shared" si="68"/>
        <v>0</v>
      </c>
      <c r="DD116" s="5">
        <f t="shared" si="68"/>
        <v>0</v>
      </c>
      <c r="DE116" s="5">
        <f t="shared" si="68"/>
        <v>0</v>
      </c>
      <c r="DF116" s="5">
        <f t="shared" si="68"/>
        <v>0</v>
      </c>
      <c r="DG116" s="5">
        <f t="shared" si="68"/>
        <v>0</v>
      </c>
      <c r="DH116" s="5">
        <f t="shared" si="68"/>
        <v>0</v>
      </c>
      <c r="DI116" s="5">
        <f t="shared" si="68"/>
        <v>0</v>
      </c>
      <c r="DJ116" s="5">
        <f t="shared" si="68"/>
        <v>0</v>
      </c>
      <c r="DK116" s="5">
        <f t="shared" si="68"/>
        <v>0</v>
      </c>
      <c r="DL116" s="5">
        <f t="shared" si="68"/>
        <v>0</v>
      </c>
      <c r="DM116" s="5">
        <f t="shared" si="68"/>
        <v>0</v>
      </c>
    </row>
    <row r="117" spans="1:117" ht="17.399999999999999" hidden="1">
      <c r="S117" s="3" t="s">
        <v>50</v>
      </c>
      <c r="T117" s="3" t="s">
        <v>53</v>
      </c>
      <c r="U117" s="3" t="s">
        <v>57</v>
      </c>
      <c r="AD117" s="5">
        <f t="shared" ref="AD117:AM118" si="69">AD116</f>
        <v>3.0292599999999998</v>
      </c>
      <c r="AE117" s="5">
        <f t="shared" si="69"/>
        <v>0</v>
      </c>
      <c r="AF117" s="5">
        <f t="shared" si="69"/>
        <v>0</v>
      </c>
      <c r="AG117" s="5">
        <f t="shared" si="69"/>
        <v>0</v>
      </c>
      <c r="AH117" s="5">
        <f t="shared" si="69"/>
        <v>0</v>
      </c>
      <c r="AI117" s="5">
        <f t="shared" si="69"/>
        <v>0</v>
      </c>
      <c r="AJ117" s="5">
        <f t="shared" si="69"/>
        <v>0</v>
      </c>
      <c r="AK117" s="5">
        <f t="shared" si="69"/>
        <v>0</v>
      </c>
      <c r="AL117" s="5">
        <f t="shared" si="69"/>
        <v>0</v>
      </c>
      <c r="AM117" s="5">
        <f t="shared" si="69"/>
        <v>0</v>
      </c>
      <c r="AN117" s="5">
        <f t="shared" ref="AN117:AW118" si="70">AN116</f>
        <v>0</v>
      </c>
      <c r="AO117" s="5">
        <f t="shared" si="70"/>
        <v>0</v>
      </c>
      <c r="AP117" s="5">
        <f t="shared" si="70"/>
        <v>0</v>
      </c>
      <c r="AQ117" s="5">
        <f t="shared" si="70"/>
        <v>0</v>
      </c>
      <c r="AR117" s="5">
        <f t="shared" si="70"/>
        <v>0</v>
      </c>
      <c r="AS117" s="5">
        <f t="shared" si="70"/>
        <v>0</v>
      </c>
      <c r="AT117" s="5">
        <f t="shared" si="70"/>
        <v>0</v>
      </c>
      <c r="AU117" s="5">
        <f t="shared" si="70"/>
        <v>0</v>
      </c>
      <c r="AV117" s="5">
        <f t="shared" si="70"/>
        <v>0</v>
      </c>
      <c r="AW117" s="5">
        <f t="shared" si="70"/>
        <v>0</v>
      </c>
      <c r="AX117" s="5">
        <f t="shared" ref="AX117:BG118" si="71">AX116</f>
        <v>0</v>
      </c>
      <c r="AY117" s="5">
        <f t="shared" si="71"/>
        <v>0</v>
      </c>
      <c r="AZ117" s="5">
        <f t="shared" si="71"/>
        <v>0</v>
      </c>
      <c r="BA117" s="5">
        <f t="shared" si="71"/>
        <v>0</v>
      </c>
      <c r="BB117" s="5">
        <f t="shared" si="71"/>
        <v>0</v>
      </c>
      <c r="BC117" s="5">
        <f t="shared" si="71"/>
        <v>0</v>
      </c>
      <c r="BD117" s="5">
        <f t="shared" si="71"/>
        <v>0</v>
      </c>
      <c r="BE117" s="5">
        <f t="shared" si="71"/>
        <v>0</v>
      </c>
      <c r="BF117" s="5">
        <f t="shared" si="71"/>
        <v>0</v>
      </c>
      <c r="BG117" s="5">
        <f t="shared" si="71"/>
        <v>0</v>
      </c>
      <c r="BH117" s="5">
        <f t="shared" ref="BH117:BQ118" si="72">BH116</f>
        <v>0</v>
      </c>
      <c r="BI117" s="5">
        <f t="shared" si="72"/>
        <v>0</v>
      </c>
      <c r="BJ117" s="5">
        <f t="shared" si="72"/>
        <v>0</v>
      </c>
      <c r="BK117" s="5">
        <f t="shared" si="72"/>
        <v>0</v>
      </c>
      <c r="BL117" s="5">
        <f t="shared" si="72"/>
        <v>0</v>
      </c>
      <c r="BM117" s="5">
        <f t="shared" si="72"/>
        <v>0</v>
      </c>
      <c r="BN117" s="5">
        <f t="shared" si="72"/>
        <v>0</v>
      </c>
      <c r="BO117" s="5">
        <f t="shared" si="72"/>
        <v>0</v>
      </c>
      <c r="BP117" s="5">
        <f t="shared" si="72"/>
        <v>0</v>
      </c>
      <c r="BQ117" s="5">
        <f t="shared" si="72"/>
        <v>0</v>
      </c>
      <c r="BR117" s="5">
        <f t="shared" ref="BR117:CA118" si="73">BR116</f>
        <v>3.0292599999999998</v>
      </c>
      <c r="BS117" s="5">
        <f t="shared" si="73"/>
        <v>0</v>
      </c>
      <c r="BT117" s="5">
        <f t="shared" si="73"/>
        <v>0</v>
      </c>
      <c r="BU117" s="5">
        <f t="shared" si="73"/>
        <v>0</v>
      </c>
      <c r="BV117" s="5">
        <f t="shared" si="73"/>
        <v>0</v>
      </c>
      <c r="BW117" s="5">
        <f t="shared" si="73"/>
        <v>0</v>
      </c>
      <c r="BX117" s="5">
        <f t="shared" si="73"/>
        <v>0</v>
      </c>
      <c r="BY117" s="5">
        <f t="shared" si="73"/>
        <v>0</v>
      </c>
      <c r="BZ117" s="5">
        <f t="shared" si="73"/>
        <v>0</v>
      </c>
      <c r="CA117" s="5">
        <f t="shared" si="73"/>
        <v>0</v>
      </c>
      <c r="CB117" s="5">
        <f t="shared" ref="CB117:CK118" si="74">CB116</f>
        <v>0</v>
      </c>
      <c r="CC117" s="5">
        <f t="shared" si="74"/>
        <v>0</v>
      </c>
      <c r="CD117" s="5">
        <f t="shared" si="74"/>
        <v>0</v>
      </c>
      <c r="CE117" s="5">
        <f t="shared" si="74"/>
        <v>0</v>
      </c>
      <c r="CF117" s="5">
        <f t="shared" si="74"/>
        <v>0</v>
      </c>
      <c r="CG117" s="5">
        <f t="shared" si="74"/>
        <v>0</v>
      </c>
      <c r="CH117" s="5">
        <f t="shared" si="74"/>
        <v>0</v>
      </c>
      <c r="CI117" s="5">
        <f t="shared" si="74"/>
        <v>0</v>
      </c>
      <c r="CJ117" s="5">
        <f t="shared" si="74"/>
        <v>0</v>
      </c>
      <c r="CK117" s="5">
        <f t="shared" si="74"/>
        <v>0</v>
      </c>
      <c r="CL117" s="5">
        <f t="shared" ref="CL117:CU118" si="75">CL116</f>
        <v>0</v>
      </c>
      <c r="CM117" s="5">
        <f t="shared" si="75"/>
        <v>0</v>
      </c>
      <c r="CN117" s="5">
        <f t="shared" si="75"/>
        <v>0</v>
      </c>
      <c r="CO117" s="5">
        <f t="shared" si="75"/>
        <v>0</v>
      </c>
      <c r="CP117" s="5">
        <f t="shared" si="75"/>
        <v>0</v>
      </c>
      <c r="CQ117" s="5">
        <f t="shared" si="75"/>
        <v>0</v>
      </c>
      <c r="CR117" s="5">
        <f t="shared" si="75"/>
        <v>0</v>
      </c>
      <c r="CS117" s="5">
        <f t="shared" si="75"/>
        <v>0</v>
      </c>
      <c r="CT117" s="5">
        <f t="shared" si="75"/>
        <v>0</v>
      </c>
      <c r="CU117" s="5">
        <f t="shared" si="75"/>
        <v>0</v>
      </c>
      <c r="CV117" s="5">
        <f t="shared" ref="CV117:DE118" si="76">CV116</f>
        <v>0</v>
      </c>
      <c r="CW117" s="5">
        <f t="shared" si="76"/>
        <v>0</v>
      </c>
      <c r="CX117" s="5">
        <f t="shared" si="76"/>
        <v>0</v>
      </c>
      <c r="CY117" s="5">
        <f t="shared" si="76"/>
        <v>0</v>
      </c>
      <c r="CZ117" s="5">
        <f t="shared" si="76"/>
        <v>0</v>
      </c>
      <c r="DA117" s="5">
        <f t="shared" si="76"/>
        <v>0</v>
      </c>
      <c r="DB117" s="5">
        <f t="shared" si="76"/>
        <v>0</v>
      </c>
      <c r="DC117" s="5">
        <f t="shared" si="76"/>
        <v>0</v>
      </c>
      <c r="DD117" s="5">
        <f t="shared" si="76"/>
        <v>0</v>
      </c>
      <c r="DE117" s="5">
        <f t="shared" si="76"/>
        <v>0</v>
      </c>
      <c r="DF117" s="5">
        <f t="shared" ref="DF117:DM118" si="77">DF116</f>
        <v>0</v>
      </c>
      <c r="DG117" s="5">
        <f t="shared" si="77"/>
        <v>0</v>
      </c>
      <c r="DH117" s="5">
        <f t="shared" si="77"/>
        <v>0</v>
      </c>
      <c r="DI117" s="5">
        <f t="shared" si="77"/>
        <v>0</v>
      </c>
      <c r="DJ117" s="5">
        <f t="shared" si="77"/>
        <v>0</v>
      </c>
      <c r="DK117" s="5">
        <f t="shared" si="77"/>
        <v>0</v>
      </c>
      <c r="DL117" s="5">
        <f t="shared" si="77"/>
        <v>0</v>
      </c>
      <c r="DM117" s="5">
        <f t="shared" si="77"/>
        <v>0</v>
      </c>
    </row>
    <row r="118" spans="1:117" ht="17.399999999999999" hidden="1">
      <c r="S118" s="3" t="s">
        <v>50</v>
      </c>
      <c r="T118" s="3" t="s">
        <v>53</v>
      </c>
      <c r="U118" s="3" t="s">
        <v>59</v>
      </c>
      <c r="AD118" s="5">
        <f t="shared" si="69"/>
        <v>3.0292599999999998</v>
      </c>
      <c r="AE118" s="5">
        <f t="shared" si="69"/>
        <v>0</v>
      </c>
      <c r="AF118" s="5">
        <f t="shared" si="69"/>
        <v>0</v>
      </c>
      <c r="AG118" s="5">
        <f t="shared" si="69"/>
        <v>0</v>
      </c>
      <c r="AH118" s="5">
        <f t="shared" si="69"/>
        <v>0</v>
      </c>
      <c r="AI118" s="5">
        <f t="shared" si="69"/>
        <v>0</v>
      </c>
      <c r="AJ118" s="5">
        <f t="shared" si="69"/>
        <v>0</v>
      </c>
      <c r="AK118" s="5">
        <f t="shared" si="69"/>
        <v>0</v>
      </c>
      <c r="AL118" s="5">
        <f t="shared" si="69"/>
        <v>0</v>
      </c>
      <c r="AM118" s="5">
        <f t="shared" si="69"/>
        <v>0</v>
      </c>
      <c r="AN118" s="5">
        <f t="shared" si="70"/>
        <v>0</v>
      </c>
      <c r="AO118" s="5">
        <f t="shared" si="70"/>
        <v>0</v>
      </c>
      <c r="AP118" s="5">
        <f t="shared" si="70"/>
        <v>0</v>
      </c>
      <c r="AQ118" s="5">
        <f t="shared" si="70"/>
        <v>0</v>
      </c>
      <c r="AR118" s="5">
        <f t="shared" si="70"/>
        <v>0</v>
      </c>
      <c r="AS118" s="5">
        <f t="shared" si="70"/>
        <v>0</v>
      </c>
      <c r="AT118" s="5">
        <f t="shared" si="70"/>
        <v>0</v>
      </c>
      <c r="AU118" s="5">
        <f t="shared" si="70"/>
        <v>0</v>
      </c>
      <c r="AV118" s="5">
        <f t="shared" si="70"/>
        <v>0</v>
      </c>
      <c r="AW118" s="5">
        <f t="shared" si="70"/>
        <v>0</v>
      </c>
      <c r="AX118" s="5">
        <f t="shared" si="71"/>
        <v>0</v>
      </c>
      <c r="AY118" s="5">
        <f t="shared" si="71"/>
        <v>0</v>
      </c>
      <c r="AZ118" s="5">
        <f t="shared" si="71"/>
        <v>0</v>
      </c>
      <c r="BA118" s="5">
        <f t="shared" si="71"/>
        <v>0</v>
      </c>
      <c r="BB118" s="5">
        <f t="shared" si="71"/>
        <v>0</v>
      </c>
      <c r="BC118" s="5">
        <f t="shared" si="71"/>
        <v>0</v>
      </c>
      <c r="BD118" s="5">
        <f t="shared" si="71"/>
        <v>0</v>
      </c>
      <c r="BE118" s="5">
        <f t="shared" si="71"/>
        <v>0</v>
      </c>
      <c r="BF118" s="5">
        <f t="shared" si="71"/>
        <v>0</v>
      </c>
      <c r="BG118" s="5">
        <f t="shared" si="71"/>
        <v>0</v>
      </c>
      <c r="BH118" s="5">
        <f t="shared" si="72"/>
        <v>0</v>
      </c>
      <c r="BI118" s="5">
        <f t="shared" si="72"/>
        <v>0</v>
      </c>
      <c r="BJ118" s="5">
        <f t="shared" si="72"/>
        <v>0</v>
      </c>
      <c r="BK118" s="5">
        <f t="shared" si="72"/>
        <v>0</v>
      </c>
      <c r="BL118" s="5">
        <f t="shared" si="72"/>
        <v>0</v>
      </c>
      <c r="BM118" s="5">
        <f t="shared" si="72"/>
        <v>0</v>
      </c>
      <c r="BN118" s="5">
        <f t="shared" si="72"/>
        <v>0</v>
      </c>
      <c r="BO118" s="5">
        <f t="shared" si="72"/>
        <v>0</v>
      </c>
      <c r="BP118" s="5">
        <f t="shared" si="72"/>
        <v>0</v>
      </c>
      <c r="BQ118" s="5">
        <f t="shared" si="72"/>
        <v>0</v>
      </c>
      <c r="BR118" s="5">
        <f t="shared" si="73"/>
        <v>3.0292599999999998</v>
      </c>
      <c r="BS118" s="5">
        <f t="shared" si="73"/>
        <v>0</v>
      </c>
      <c r="BT118" s="5">
        <f t="shared" si="73"/>
        <v>0</v>
      </c>
      <c r="BU118" s="5">
        <f t="shared" si="73"/>
        <v>0</v>
      </c>
      <c r="BV118" s="5">
        <f t="shared" si="73"/>
        <v>0</v>
      </c>
      <c r="BW118" s="5">
        <f t="shared" si="73"/>
        <v>0</v>
      </c>
      <c r="BX118" s="5">
        <f t="shared" si="73"/>
        <v>0</v>
      </c>
      <c r="BY118" s="5">
        <f t="shared" si="73"/>
        <v>0</v>
      </c>
      <c r="BZ118" s="5">
        <f t="shared" si="73"/>
        <v>0</v>
      </c>
      <c r="CA118" s="5">
        <f t="shared" si="73"/>
        <v>0</v>
      </c>
      <c r="CB118" s="5">
        <f t="shared" si="74"/>
        <v>0</v>
      </c>
      <c r="CC118" s="5">
        <f t="shared" si="74"/>
        <v>0</v>
      </c>
      <c r="CD118" s="5">
        <f t="shared" si="74"/>
        <v>0</v>
      </c>
      <c r="CE118" s="5">
        <f t="shared" si="74"/>
        <v>0</v>
      </c>
      <c r="CF118" s="5">
        <f t="shared" si="74"/>
        <v>0</v>
      </c>
      <c r="CG118" s="5">
        <f t="shared" si="74"/>
        <v>0</v>
      </c>
      <c r="CH118" s="5">
        <f t="shared" si="74"/>
        <v>0</v>
      </c>
      <c r="CI118" s="5">
        <f t="shared" si="74"/>
        <v>0</v>
      </c>
      <c r="CJ118" s="5">
        <f t="shared" si="74"/>
        <v>0</v>
      </c>
      <c r="CK118" s="5">
        <f t="shared" si="74"/>
        <v>0</v>
      </c>
      <c r="CL118" s="5">
        <f t="shared" si="75"/>
        <v>0</v>
      </c>
      <c r="CM118" s="5">
        <f t="shared" si="75"/>
        <v>0</v>
      </c>
      <c r="CN118" s="5">
        <f t="shared" si="75"/>
        <v>0</v>
      </c>
      <c r="CO118" s="5">
        <f t="shared" si="75"/>
        <v>0</v>
      </c>
      <c r="CP118" s="5">
        <f t="shared" si="75"/>
        <v>0</v>
      </c>
      <c r="CQ118" s="5">
        <f t="shared" si="75"/>
        <v>0</v>
      </c>
      <c r="CR118" s="5">
        <f t="shared" si="75"/>
        <v>0</v>
      </c>
      <c r="CS118" s="5">
        <f t="shared" si="75"/>
        <v>0</v>
      </c>
      <c r="CT118" s="5">
        <f t="shared" si="75"/>
        <v>0</v>
      </c>
      <c r="CU118" s="5">
        <f t="shared" si="75"/>
        <v>0</v>
      </c>
      <c r="CV118" s="5">
        <f t="shared" si="76"/>
        <v>0</v>
      </c>
      <c r="CW118" s="5">
        <f t="shared" si="76"/>
        <v>0</v>
      </c>
      <c r="CX118" s="5">
        <f t="shared" si="76"/>
        <v>0</v>
      </c>
      <c r="CY118" s="5">
        <f t="shared" si="76"/>
        <v>0</v>
      </c>
      <c r="CZ118" s="5">
        <f t="shared" si="76"/>
        <v>0</v>
      </c>
      <c r="DA118" s="5">
        <f t="shared" si="76"/>
        <v>0</v>
      </c>
      <c r="DB118" s="5">
        <f t="shared" si="76"/>
        <v>0</v>
      </c>
      <c r="DC118" s="5">
        <f t="shared" si="76"/>
        <v>0</v>
      </c>
      <c r="DD118" s="5">
        <f t="shared" si="76"/>
        <v>0</v>
      </c>
      <c r="DE118" s="5">
        <f t="shared" si="76"/>
        <v>0</v>
      </c>
      <c r="DF118" s="5">
        <f t="shared" si="77"/>
        <v>0</v>
      </c>
      <c r="DG118" s="5">
        <f t="shared" si="77"/>
        <v>0</v>
      </c>
      <c r="DH118" s="5">
        <f t="shared" si="77"/>
        <v>0</v>
      </c>
      <c r="DI118" s="5">
        <f t="shared" si="77"/>
        <v>0</v>
      </c>
      <c r="DJ118" s="5">
        <f t="shared" si="77"/>
        <v>0</v>
      </c>
      <c r="DK118" s="5">
        <f t="shared" si="77"/>
        <v>0</v>
      </c>
      <c r="DL118" s="5">
        <f t="shared" si="77"/>
        <v>0</v>
      </c>
      <c r="DM118" s="5">
        <f t="shared" si="77"/>
        <v>0</v>
      </c>
    </row>
    <row r="119" spans="1:117" ht="17.399999999999999" hidden="1">
      <c r="S119" s="3" t="s">
        <v>50</v>
      </c>
      <c r="T119" s="3" t="s">
        <v>53</v>
      </c>
      <c r="U119" s="3" t="s">
        <v>60</v>
      </c>
      <c r="V119" s="5">
        <f>($AD$119)+0+0+0</f>
        <v>0.60585200000000006</v>
      </c>
      <c r="W119" s="5">
        <f>0+($AE$119)+0+0</f>
        <v>0</v>
      </c>
      <c r="X119" s="5">
        <f>0+0+($AF$119)+0</f>
        <v>0</v>
      </c>
      <c r="Y119" s="5">
        <f>0+0+0+($AG$119)</f>
        <v>0</v>
      </c>
      <c r="AD119" s="5">
        <f>0.2*($AD$118)</f>
        <v>0.60585200000000006</v>
      </c>
      <c r="AE119" s="5">
        <f>0.2*($AE$118)</f>
        <v>0</v>
      </c>
      <c r="AF119" s="5">
        <f>0.2*($AF$118)</f>
        <v>0</v>
      </c>
      <c r="AG119" s="5">
        <f>0.2*($AG$118)</f>
        <v>0</v>
      </c>
    </row>
    <row r="120" spans="1:117" ht="17.399999999999999" hidden="1">
      <c r="S120" s="3" t="s">
        <v>50</v>
      </c>
      <c r="T120" s="3" t="s">
        <v>53</v>
      </c>
      <c r="U120" s="3" t="s">
        <v>61</v>
      </c>
      <c r="AD120" s="5">
        <f t="shared" ref="AD120:BI120" si="78">AD118+AD119</f>
        <v>3.6351119999999999</v>
      </c>
      <c r="AE120" s="5">
        <f t="shared" si="78"/>
        <v>0</v>
      </c>
      <c r="AF120" s="5">
        <f t="shared" si="78"/>
        <v>0</v>
      </c>
      <c r="AG120" s="5">
        <f t="shared" si="78"/>
        <v>0</v>
      </c>
      <c r="AH120" s="5">
        <f t="shared" si="78"/>
        <v>0</v>
      </c>
      <c r="AI120" s="5">
        <f t="shared" si="78"/>
        <v>0</v>
      </c>
      <c r="AJ120" s="5">
        <f t="shared" si="78"/>
        <v>0</v>
      </c>
      <c r="AK120" s="5">
        <f t="shared" si="78"/>
        <v>0</v>
      </c>
      <c r="AL120" s="5">
        <f t="shared" si="78"/>
        <v>0</v>
      </c>
      <c r="AM120" s="5">
        <f t="shared" si="78"/>
        <v>0</v>
      </c>
      <c r="AN120" s="5">
        <f t="shared" si="78"/>
        <v>0</v>
      </c>
      <c r="AO120" s="5">
        <f t="shared" si="78"/>
        <v>0</v>
      </c>
      <c r="AP120" s="5">
        <f t="shared" si="78"/>
        <v>0</v>
      </c>
      <c r="AQ120" s="5">
        <f t="shared" si="78"/>
        <v>0</v>
      </c>
      <c r="AR120" s="5">
        <f t="shared" si="78"/>
        <v>0</v>
      </c>
      <c r="AS120" s="5">
        <f t="shared" si="78"/>
        <v>0</v>
      </c>
      <c r="AT120" s="5">
        <f t="shared" si="78"/>
        <v>0</v>
      </c>
      <c r="AU120" s="5">
        <f t="shared" si="78"/>
        <v>0</v>
      </c>
      <c r="AV120" s="5">
        <f t="shared" si="78"/>
        <v>0</v>
      </c>
      <c r="AW120" s="5">
        <f t="shared" si="78"/>
        <v>0</v>
      </c>
      <c r="AX120" s="5">
        <f t="shared" si="78"/>
        <v>0</v>
      </c>
      <c r="AY120" s="5">
        <f t="shared" si="78"/>
        <v>0</v>
      </c>
      <c r="AZ120" s="5">
        <f t="shared" si="78"/>
        <v>0</v>
      </c>
      <c r="BA120" s="5">
        <f t="shared" si="78"/>
        <v>0</v>
      </c>
      <c r="BB120" s="5">
        <f t="shared" si="78"/>
        <v>0</v>
      </c>
      <c r="BC120" s="5">
        <f t="shared" si="78"/>
        <v>0</v>
      </c>
      <c r="BD120" s="5">
        <f t="shared" si="78"/>
        <v>0</v>
      </c>
      <c r="BE120" s="5">
        <f t="shared" si="78"/>
        <v>0</v>
      </c>
      <c r="BF120" s="5">
        <f t="shared" si="78"/>
        <v>0</v>
      </c>
      <c r="BG120" s="5">
        <f t="shared" si="78"/>
        <v>0</v>
      </c>
      <c r="BH120" s="5">
        <f t="shared" si="78"/>
        <v>0</v>
      </c>
      <c r="BI120" s="5">
        <f t="shared" si="78"/>
        <v>0</v>
      </c>
      <c r="BJ120" s="5">
        <f t="shared" ref="BJ120:CO120" si="79">BJ118+BJ119</f>
        <v>0</v>
      </c>
      <c r="BK120" s="5">
        <f t="shared" si="79"/>
        <v>0</v>
      </c>
      <c r="BL120" s="5">
        <f t="shared" si="79"/>
        <v>0</v>
      </c>
      <c r="BM120" s="5">
        <f t="shared" si="79"/>
        <v>0</v>
      </c>
      <c r="BN120" s="5">
        <f t="shared" si="79"/>
        <v>0</v>
      </c>
      <c r="BO120" s="5">
        <f t="shared" si="79"/>
        <v>0</v>
      </c>
      <c r="BP120" s="5">
        <f t="shared" si="79"/>
        <v>0</v>
      </c>
      <c r="BQ120" s="5">
        <f t="shared" si="79"/>
        <v>0</v>
      </c>
      <c r="BR120" s="5">
        <f t="shared" si="79"/>
        <v>3.0292599999999998</v>
      </c>
      <c r="BS120" s="5">
        <f t="shared" si="79"/>
        <v>0</v>
      </c>
      <c r="BT120" s="5">
        <f t="shared" si="79"/>
        <v>0</v>
      </c>
      <c r="BU120" s="5">
        <f t="shared" si="79"/>
        <v>0</v>
      </c>
      <c r="BV120" s="5">
        <f t="shared" si="79"/>
        <v>0</v>
      </c>
      <c r="BW120" s="5">
        <f t="shared" si="79"/>
        <v>0</v>
      </c>
      <c r="BX120" s="5">
        <f t="shared" si="79"/>
        <v>0</v>
      </c>
      <c r="BY120" s="5">
        <f t="shared" si="79"/>
        <v>0</v>
      </c>
      <c r="BZ120" s="5">
        <f t="shared" si="79"/>
        <v>0</v>
      </c>
      <c r="CA120" s="5">
        <f t="shared" si="79"/>
        <v>0</v>
      </c>
      <c r="CB120" s="5">
        <f t="shared" si="79"/>
        <v>0</v>
      </c>
      <c r="CC120" s="5">
        <f t="shared" si="79"/>
        <v>0</v>
      </c>
      <c r="CD120" s="5">
        <f t="shared" si="79"/>
        <v>0</v>
      </c>
      <c r="CE120" s="5">
        <f t="shared" si="79"/>
        <v>0</v>
      </c>
      <c r="CF120" s="5">
        <f t="shared" si="79"/>
        <v>0</v>
      </c>
      <c r="CG120" s="5">
        <f t="shared" si="79"/>
        <v>0</v>
      </c>
      <c r="CH120" s="5">
        <f t="shared" si="79"/>
        <v>0</v>
      </c>
      <c r="CI120" s="5">
        <f t="shared" si="79"/>
        <v>0</v>
      </c>
      <c r="CJ120" s="5">
        <f t="shared" si="79"/>
        <v>0</v>
      </c>
      <c r="CK120" s="5">
        <f t="shared" si="79"/>
        <v>0</v>
      </c>
      <c r="CL120" s="5">
        <f t="shared" si="79"/>
        <v>0</v>
      </c>
      <c r="CM120" s="5">
        <f t="shared" si="79"/>
        <v>0</v>
      </c>
      <c r="CN120" s="5">
        <f t="shared" si="79"/>
        <v>0</v>
      </c>
      <c r="CO120" s="5">
        <f t="shared" si="79"/>
        <v>0</v>
      </c>
      <c r="CP120" s="5">
        <f t="shared" ref="CP120:DM120" si="80">CP118+CP119</f>
        <v>0</v>
      </c>
      <c r="CQ120" s="5">
        <f t="shared" si="80"/>
        <v>0</v>
      </c>
      <c r="CR120" s="5">
        <f t="shared" si="80"/>
        <v>0</v>
      </c>
      <c r="CS120" s="5">
        <f t="shared" si="80"/>
        <v>0</v>
      </c>
      <c r="CT120" s="5">
        <f t="shared" si="80"/>
        <v>0</v>
      </c>
      <c r="CU120" s="5">
        <f t="shared" si="80"/>
        <v>0</v>
      </c>
      <c r="CV120" s="5">
        <f t="shared" si="80"/>
        <v>0</v>
      </c>
      <c r="CW120" s="5">
        <f t="shared" si="80"/>
        <v>0</v>
      </c>
      <c r="CX120" s="5">
        <f t="shared" si="80"/>
        <v>0</v>
      </c>
      <c r="CY120" s="5">
        <f t="shared" si="80"/>
        <v>0</v>
      </c>
      <c r="CZ120" s="5">
        <f t="shared" si="80"/>
        <v>0</v>
      </c>
      <c r="DA120" s="5">
        <f t="shared" si="80"/>
        <v>0</v>
      </c>
      <c r="DB120" s="5">
        <f t="shared" si="80"/>
        <v>0</v>
      </c>
      <c r="DC120" s="5">
        <f t="shared" si="80"/>
        <v>0</v>
      </c>
      <c r="DD120" s="5">
        <f t="shared" si="80"/>
        <v>0</v>
      </c>
      <c r="DE120" s="5">
        <f t="shared" si="80"/>
        <v>0</v>
      </c>
      <c r="DF120" s="5">
        <f t="shared" si="80"/>
        <v>0</v>
      </c>
      <c r="DG120" s="5">
        <f t="shared" si="80"/>
        <v>0</v>
      </c>
      <c r="DH120" s="5">
        <f t="shared" si="80"/>
        <v>0</v>
      </c>
      <c r="DI120" s="5">
        <f t="shared" si="80"/>
        <v>0</v>
      </c>
      <c r="DJ120" s="5">
        <f t="shared" si="80"/>
        <v>0</v>
      </c>
      <c r="DK120" s="5">
        <f t="shared" si="80"/>
        <v>0</v>
      </c>
      <c r="DL120" s="5">
        <f t="shared" si="80"/>
        <v>0</v>
      </c>
      <c r="DM120" s="5">
        <f t="shared" si="80"/>
        <v>0</v>
      </c>
    </row>
    <row r="121" spans="1:117" ht="36">
      <c r="A121" s="1" t="s">
        <v>98</v>
      </c>
      <c r="B121" s="1" t="s">
        <v>99</v>
      </c>
      <c r="C121" s="1" t="s">
        <v>100</v>
      </c>
      <c r="D121" s="8" t="s">
        <v>94</v>
      </c>
      <c r="G121" s="8">
        <f>0.1</f>
        <v>0.1</v>
      </c>
      <c r="H121" s="9">
        <f>$AD$113+$AH$113+$AE$113+$AI$113+$AF$113+$AJ$113+$AG$113+$AK$113</f>
        <v>3.82</v>
      </c>
      <c r="I121" s="8">
        <v>1</v>
      </c>
      <c r="J121" s="10">
        <f>$AD$114+$AH$114+$AE$114+$AI$114+$AF$114+$AJ$114+$AG$114+$AK$114</f>
        <v>0.38200000000000001</v>
      </c>
      <c r="K121" s="8">
        <f>IF(OR(J121=0,J121=L121),1,L121/J121)</f>
        <v>7.93</v>
      </c>
      <c r="L121" s="10">
        <f>$AD$116+$AH$116+$AE$116+$AI$116+$AF$116+$AJ$116+$AG$116+$AK$116</f>
        <v>3.0292599999999998</v>
      </c>
    </row>
    <row r="122" spans="1:117" ht="12" hidden="1">
      <c r="A122" s="1"/>
      <c r="B122" s="1"/>
      <c r="C122" s="1" t="s">
        <v>88</v>
      </c>
      <c r="D122" s="7"/>
      <c r="E122" s="7"/>
      <c r="F122" s="8">
        <v>1</v>
      </c>
      <c r="G122" s="7"/>
      <c r="H122" s="9">
        <f>$BR$113+$BV$113+$BS$113+$BW$113+$BT$113+$BX$113+$BU$113+$BY$113</f>
        <v>3.82</v>
      </c>
      <c r="I122" s="8"/>
      <c r="J122" s="10">
        <f>$BR$114+$BV$114+$BS$114+$BW$114+$BT$114+$BX$114+$BU$114+$BY$114</f>
        <v>0.38200000000000001</v>
      </c>
      <c r="K122" s="8">
        <v>7.93</v>
      </c>
      <c r="L122" s="10">
        <f>$BR$116+$BV$116+$BS$116+$BW$116+$BT$116+$BX$116+$BU$116+$BY$116</f>
        <v>3.0292599999999998</v>
      </c>
      <c r="M122" s="11" t="s">
        <v>89</v>
      </c>
    </row>
    <row r="123" spans="1:117" ht="12" hidden="1">
      <c r="A123" s="1"/>
      <c r="B123" s="1"/>
      <c r="C123" s="1" t="s">
        <v>70</v>
      </c>
      <c r="D123" s="7"/>
      <c r="E123" s="7"/>
      <c r="F123" s="7"/>
      <c r="G123" s="7"/>
      <c r="H123" s="9">
        <f>$AD$113+$AH$113+$AE$113+$AI$113+$AF$113+$AJ$113+$AG$113+$AK$113</f>
        <v>3.82</v>
      </c>
      <c r="I123" s="8"/>
      <c r="J123" s="10">
        <f>$AD$114+$AH$114+$AE$114+$AI$114+$AF$114+$AJ$114+$AG$114+$AK$114</f>
        <v>0.38200000000000001</v>
      </c>
      <c r="K123" s="8"/>
      <c r="L123" s="10">
        <f>$AD$116+$AH$116+$AE$116+$AI$116+$AF$116+$AJ$116+$AG$116+$AK$116</f>
        <v>3.0292599999999998</v>
      </c>
      <c r="M123" s="11" t="s">
        <v>71</v>
      </c>
    </row>
    <row r="124" spans="1:117" ht="12">
      <c r="A124" s="1"/>
      <c r="B124" s="1"/>
      <c r="C124" s="1" t="s">
        <v>41</v>
      </c>
      <c r="D124" s="7"/>
      <c r="E124" s="7"/>
      <c r="F124" s="7"/>
      <c r="G124" s="7"/>
      <c r="H124" s="9"/>
      <c r="I124" s="8"/>
      <c r="J124" s="10">
        <f>$CX$93+$DB$93+$CY$93+$DC$93+$CZ$93+$DD$93+$DA$93+$DE$93</f>
        <v>3.0463999999999998</v>
      </c>
      <c r="K124" s="8"/>
      <c r="L124" s="10">
        <f>$CX$95+$DB$95+$CY$95+$DC$95+$CZ$95+$DD$95+$DA$95+$DE$95</f>
        <v>97.119232000000011</v>
      </c>
      <c r="M124" s="11" t="s">
        <v>72</v>
      </c>
    </row>
    <row r="125" spans="1:117" ht="48">
      <c r="A125" s="1"/>
      <c r="B125" s="1" t="s">
        <v>73</v>
      </c>
      <c r="C125" s="1" t="s">
        <v>74</v>
      </c>
      <c r="D125" s="8" t="s">
        <v>75</v>
      </c>
      <c r="E125" s="8">
        <v>103</v>
      </c>
      <c r="F125" s="8"/>
      <c r="G125" s="8">
        <v>103</v>
      </c>
      <c r="H125" s="9"/>
      <c r="I125" s="8"/>
      <c r="J125" s="10">
        <f>$G125/100*(J124)</f>
        <v>3.1377919999999997</v>
      </c>
      <c r="K125" s="8"/>
      <c r="L125" s="10">
        <f>$G125/100*(L124)</f>
        <v>100.03280896000001</v>
      </c>
      <c r="M125" s="11" t="s">
        <v>76</v>
      </c>
    </row>
    <row r="126" spans="1:117" ht="48">
      <c r="A126" s="1"/>
      <c r="B126" s="1" t="s">
        <v>77</v>
      </c>
      <c r="C126" s="1" t="s">
        <v>78</v>
      </c>
      <c r="D126" s="8" t="s">
        <v>75</v>
      </c>
      <c r="E126" s="8">
        <v>72</v>
      </c>
      <c r="F126" s="8"/>
      <c r="G126" s="8">
        <v>72</v>
      </c>
      <c r="H126" s="9"/>
      <c r="I126" s="8"/>
      <c r="J126" s="10">
        <f>$G126/100*(J124)</f>
        <v>2.1934079999999998</v>
      </c>
      <c r="K126" s="8"/>
      <c r="L126" s="10">
        <f>$G126/100*(L124)</f>
        <v>69.925847040000008</v>
      </c>
      <c r="M126" s="11" t="s">
        <v>79</v>
      </c>
    </row>
    <row r="127" spans="1:117" ht="12">
      <c r="A127" s="13"/>
      <c r="B127" s="13"/>
      <c r="C127" s="13" t="s">
        <v>80</v>
      </c>
      <c r="D127" s="13"/>
      <c r="E127" s="13"/>
      <c r="F127" s="13"/>
      <c r="G127" s="13"/>
      <c r="H127" s="13"/>
      <c r="I127" s="13"/>
      <c r="J127" s="14">
        <f>SUMIF($M$109:$M126,"пз",J$109:J126)+SUMIF($M$109:$M126,"об_",J$109:J126)+SUMIF($M$109:$M126,"нр",J$109:J126)+SUMIF($M$109:$M126,"сп",J$109:J126)+SUMIF($M$109:$M126,"проч_",J$109:J126)</f>
        <v>11.3652</v>
      </c>
      <c r="K127" s="13"/>
      <c r="L127" s="14">
        <f>SUMIF($M$109:$M126,"пз",L$109:L126)+SUMIF($M$109:$M126,"об_",L$109:L126)+SUMIF($M$109:$M126,"нр",L$109:L126)+SUMIF($M$109:$M126,"сп",L$109:L126)+SUMIF($M$109:$M126,"проч_",L$109:L126)</f>
        <v>292.86667600000004</v>
      </c>
      <c r="M127" s="11" t="s">
        <v>81</v>
      </c>
      <c r="N127" s="11" t="s">
        <v>45</v>
      </c>
    </row>
    <row r="128" spans="1:117" ht="17.399999999999999" hidden="1">
      <c r="V128" s="30" t="s">
        <v>31</v>
      </c>
      <c r="W128" s="31"/>
      <c r="X128" s="31"/>
      <c r="Y128" s="31"/>
      <c r="Z128" s="31"/>
      <c r="AA128" s="31"/>
      <c r="AB128" s="31"/>
      <c r="AC128" s="32"/>
      <c r="AD128" s="30" t="s">
        <v>32</v>
      </c>
      <c r="AE128" s="31"/>
      <c r="AF128" s="31"/>
      <c r="AG128" s="31"/>
      <c r="AH128" s="31"/>
      <c r="AI128" s="31"/>
      <c r="AJ128" s="31"/>
      <c r="AK128" s="32"/>
      <c r="AL128" s="30" t="s">
        <v>33</v>
      </c>
      <c r="AM128" s="31"/>
      <c r="AN128" s="31"/>
      <c r="AO128" s="31"/>
      <c r="AP128" s="31"/>
      <c r="AQ128" s="31"/>
      <c r="AR128" s="31"/>
      <c r="AS128" s="32"/>
      <c r="AT128" s="30" t="s">
        <v>34</v>
      </c>
      <c r="AU128" s="31"/>
      <c r="AV128" s="31"/>
      <c r="AW128" s="31"/>
      <c r="AX128" s="31"/>
      <c r="AY128" s="31"/>
      <c r="AZ128" s="31"/>
      <c r="BA128" s="32"/>
      <c r="BB128" s="30" t="s">
        <v>35</v>
      </c>
      <c r="BC128" s="31"/>
      <c r="BD128" s="31"/>
      <c r="BE128" s="31"/>
      <c r="BF128" s="31"/>
      <c r="BG128" s="31"/>
      <c r="BH128" s="31"/>
      <c r="BI128" s="32"/>
      <c r="BJ128" s="30" t="s">
        <v>36</v>
      </c>
      <c r="BK128" s="31"/>
      <c r="BL128" s="31"/>
      <c r="BM128" s="31"/>
      <c r="BN128" s="31"/>
      <c r="BO128" s="31"/>
      <c r="BP128" s="31"/>
      <c r="BQ128" s="32"/>
      <c r="BR128" s="30" t="s">
        <v>37</v>
      </c>
      <c r="BS128" s="31"/>
      <c r="BT128" s="31"/>
      <c r="BU128" s="31"/>
      <c r="BV128" s="31"/>
      <c r="BW128" s="31"/>
      <c r="BX128" s="31"/>
      <c r="BY128" s="32"/>
      <c r="BZ128" s="30" t="s">
        <v>38</v>
      </c>
      <c r="CA128" s="31"/>
      <c r="CB128" s="31"/>
      <c r="CC128" s="31"/>
      <c r="CD128" s="31"/>
      <c r="CE128" s="31"/>
      <c r="CF128" s="31"/>
      <c r="CG128" s="32"/>
      <c r="CH128" s="30" t="s">
        <v>39</v>
      </c>
      <c r="CI128" s="31"/>
      <c r="CJ128" s="31"/>
      <c r="CK128" s="31"/>
      <c r="CL128" s="31"/>
      <c r="CM128" s="31"/>
      <c r="CN128" s="31"/>
      <c r="CO128" s="32"/>
      <c r="CP128" s="30" t="s">
        <v>40</v>
      </c>
      <c r="CQ128" s="31"/>
      <c r="CR128" s="31"/>
      <c r="CS128" s="31"/>
      <c r="CT128" s="31"/>
      <c r="CU128" s="31"/>
      <c r="CV128" s="31"/>
      <c r="CW128" s="32"/>
      <c r="CX128" s="30" t="s">
        <v>41</v>
      </c>
      <c r="CY128" s="31"/>
      <c r="CZ128" s="31"/>
      <c r="DA128" s="31"/>
      <c r="DB128" s="31"/>
      <c r="DC128" s="31"/>
      <c r="DD128" s="31"/>
      <c r="DE128" s="32"/>
      <c r="DF128" s="30" t="s">
        <v>42</v>
      </c>
      <c r="DG128" s="31"/>
      <c r="DH128" s="31"/>
      <c r="DI128" s="31"/>
      <c r="DJ128" s="31"/>
      <c r="DK128" s="31"/>
      <c r="DL128" s="31"/>
      <c r="DM128" s="32"/>
    </row>
    <row r="129" spans="1:117" ht="17.399999999999999" hidden="1">
      <c r="V129" s="30" t="s">
        <v>43</v>
      </c>
      <c r="W129" s="31"/>
      <c r="X129" s="31"/>
      <c r="Y129" s="32"/>
      <c r="Z129" s="30" t="s">
        <v>44</v>
      </c>
      <c r="AA129" s="31"/>
      <c r="AB129" s="31"/>
      <c r="AC129" s="32"/>
      <c r="AD129" s="30" t="s">
        <v>43</v>
      </c>
      <c r="AE129" s="31"/>
      <c r="AF129" s="31"/>
      <c r="AG129" s="32"/>
      <c r="AH129" s="30" t="s">
        <v>44</v>
      </c>
      <c r="AI129" s="31"/>
      <c r="AJ129" s="31"/>
      <c r="AK129" s="32"/>
      <c r="AL129" s="30" t="s">
        <v>43</v>
      </c>
      <c r="AM129" s="31"/>
      <c r="AN129" s="31"/>
      <c r="AO129" s="32"/>
      <c r="AP129" s="30" t="s">
        <v>44</v>
      </c>
      <c r="AQ129" s="31"/>
      <c r="AR129" s="31"/>
      <c r="AS129" s="32"/>
      <c r="AT129" s="30" t="s">
        <v>43</v>
      </c>
      <c r="AU129" s="31"/>
      <c r="AV129" s="31"/>
      <c r="AW129" s="32"/>
      <c r="AX129" s="30" t="s">
        <v>44</v>
      </c>
      <c r="AY129" s="31"/>
      <c r="AZ129" s="31"/>
      <c r="BA129" s="32"/>
      <c r="BB129" s="30" t="s">
        <v>43</v>
      </c>
      <c r="BC129" s="31"/>
      <c r="BD129" s="31"/>
      <c r="BE129" s="32"/>
      <c r="BF129" s="30" t="s">
        <v>44</v>
      </c>
      <c r="BG129" s="31"/>
      <c r="BH129" s="31"/>
      <c r="BI129" s="32"/>
      <c r="BJ129" s="30" t="s">
        <v>43</v>
      </c>
      <c r="BK129" s="31"/>
      <c r="BL129" s="31"/>
      <c r="BM129" s="32"/>
      <c r="BN129" s="30" t="s">
        <v>44</v>
      </c>
      <c r="BO129" s="31"/>
      <c r="BP129" s="31"/>
      <c r="BQ129" s="32"/>
      <c r="BR129" s="30" t="s">
        <v>43</v>
      </c>
      <c r="BS129" s="31"/>
      <c r="BT129" s="31"/>
      <c r="BU129" s="32"/>
      <c r="BV129" s="30" t="s">
        <v>44</v>
      </c>
      <c r="BW129" s="31"/>
      <c r="BX129" s="31"/>
      <c r="BY129" s="32"/>
      <c r="BZ129" s="30" t="s">
        <v>43</v>
      </c>
      <c r="CA129" s="31"/>
      <c r="CB129" s="31"/>
      <c r="CC129" s="32"/>
      <c r="CD129" s="30" t="s">
        <v>44</v>
      </c>
      <c r="CE129" s="31"/>
      <c r="CF129" s="31"/>
      <c r="CG129" s="32"/>
      <c r="CH129" s="30" t="s">
        <v>43</v>
      </c>
      <c r="CI129" s="31"/>
      <c r="CJ129" s="31"/>
      <c r="CK129" s="32"/>
      <c r="CL129" s="30" t="s">
        <v>44</v>
      </c>
      <c r="CM129" s="31"/>
      <c r="CN129" s="31"/>
      <c r="CO129" s="32"/>
      <c r="CP129" s="30" t="s">
        <v>43</v>
      </c>
      <c r="CQ129" s="31"/>
      <c r="CR129" s="31"/>
      <c r="CS129" s="32"/>
      <c r="CT129" s="30" t="s">
        <v>44</v>
      </c>
      <c r="CU129" s="31"/>
      <c r="CV129" s="31"/>
      <c r="CW129" s="32"/>
      <c r="CX129" s="30" t="s">
        <v>43</v>
      </c>
      <c r="CY129" s="31"/>
      <c r="CZ129" s="31"/>
      <c r="DA129" s="32"/>
      <c r="DB129" s="30" t="s">
        <v>44</v>
      </c>
      <c r="DC129" s="31"/>
      <c r="DD129" s="31"/>
      <c r="DE129" s="32"/>
      <c r="DF129" s="30" t="s">
        <v>43</v>
      </c>
      <c r="DG129" s="31"/>
      <c r="DH129" s="31"/>
      <c r="DI129" s="32"/>
      <c r="DJ129" s="30" t="s">
        <v>44</v>
      </c>
      <c r="DK129" s="31"/>
      <c r="DL129" s="31"/>
      <c r="DM129" s="32"/>
    </row>
    <row r="130" spans="1:117" ht="17.399999999999999" hidden="1">
      <c r="V130" s="3" t="s">
        <v>45</v>
      </c>
      <c r="W130" s="3" t="s">
        <v>46</v>
      </c>
      <c r="X130" s="3" t="s">
        <v>47</v>
      </c>
      <c r="Y130" s="3" t="s">
        <v>48</v>
      </c>
      <c r="Z130" s="3" t="s">
        <v>45</v>
      </c>
      <c r="AA130" s="3" t="s">
        <v>46</v>
      </c>
      <c r="AB130" s="3" t="s">
        <v>47</v>
      </c>
      <c r="AC130" s="3" t="s">
        <v>48</v>
      </c>
      <c r="AD130" s="3" t="s">
        <v>45</v>
      </c>
      <c r="AE130" s="3" t="s">
        <v>46</v>
      </c>
      <c r="AF130" s="3" t="s">
        <v>47</v>
      </c>
      <c r="AG130" s="3" t="s">
        <v>48</v>
      </c>
      <c r="AH130" s="3" t="s">
        <v>45</v>
      </c>
      <c r="AI130" s="3" t="s">
        <v>46</v>
      </c>
      <c r="AJ130" s="3" t="s">
        <v>47</v>
      </c>
      <c r="AK130" s="3" t="s">
        <v>48</v>
      </c>
      <c r="AL130" s="3" t="s">
        <v>45</v>
      </c>
      <c r="AM130" s="3" t="s">
        <v>46</v>
      </c>
      <c r="AN130" s="3" t="s">
        <v>47</v>
      </c>
      <c r="AO130" s="3" t="s">
        <v>48</v>
      </c>
      <c r="AP130" s="3" t="s">
        <v>45</v>
      </c>
      <c r="AQ130" s="3" t="s">
        <v>46</v>
      </c>
      <c r="AR130" s="3" t="s">
        <v>47</v>
      </c>
      <c r="AS130" s="3" t="s">
        <v>48</v>
      </c>
      <c r="AT130" s="3" t="s">
        <v>45</v>
      </c>
      <c r="AU130" s="3" t="s">
        <v>46</v>
      </c>
      <c r="AV130" s="3" t="s">
        <v>47</v>
      </c>
      <c r="AW130" s="3" t="s">
        <v>48</v>
      </c>
      <c r="AX130" s="3" t="s">
        <v>45</v>
      </c>
      <c r="AY130" s="3" t="s">
        <v>46</v>
      </c>
      <c r="AZ130" s="3" t="s">
        <v>47</v>
      </c>
      <c r="BA130" s="3" t="s">
        <v>48</v>
      </c>
      <c r="BB130" s="3" t="s">
        <v>45</v>
      </c>
      <c r="BC130" s="3" t="s">
        <v>46</v>
      </c>
      <c r="BD130" s="3" t="s">
        <v>47</v>
      </c>
      <c r="BE130" s="3" t="s">
        <v>48</v>
      </c>
      <c r="BF130" s="3" t="s">
        <v>45</v>
      </c>
      <c r="BG130" s="3" t="s">
        <v>46</v>
      </c>
      <c r="BH130" s="3" t="s">
        <v>47</v>
      </c>
      <c r="BI130" s="3" t="s">
        <v>48</v>
      </c>
      <c r="BJ130" s="3" t="s">
        <v>45</v>
      </c>
      <c r="BK130" s="3" t="s">
        <v>46</v>
      </c>
      <c r="BL130" s="3" t="s">
        <v>47</v>
      </c>
      <c r="BM130" s="3" t="s">
        <v>48</v>
      </c>
      <c r="BN130" s="3" t="s">
        <v>45</v>
      </c>
      <c r="BO130" s="3" t="s">
        <v>46</v>
      </c>
      <c r="BP130" s="3" t="s">
        <v>47</v>
      </c>
      <c r="BQ130" s="3" t="s">
        <v>48</v>
      </c>
      <c r="BR130" s="3" t="s">
        <v>45</v>
      </c>
      <c r="BS130" s="3" t="s">
        <v>46</v>
      </c>
      <c r="BT130" s="3" t="s">
        <v>47</v>
      </c>
      <c r="BU130" s="3" t="s">
        <v>48</v>
      </c>
      <c r="BV130" s="3" t="s">
        <v>45</v>
      </c>
      <c r="BW130" s="3" t="s">
        <v>46</v>
      </c>
      <c r="BX130" s="3" t="s">
        <v>47</v>
      </c>
      <c r="BY130" s="3" t="s">
        <v>48</v>
      </c>
      <c r="BZ130" s="3" t="s">
        <v>45</v>
      </c>
      <c r="CA130" s="3" t="s">
        <v>46</v>
      </c>
      <c r="CB130" s="3" t="s">
        <v>47</v>
      </c>
      <c r="CC130" s="3" t="s">
        <v>48</v>
      </c>
      <c r="CD130" s="3" t="s">
        <v>45</v>
      </c>
      <c r="CE130" s="3" t="s">
        <v>46</v>
      </c>
      <c r="CF130" s="3" t="s">
        <v>47</v>
      </c>
      <c r="CG130" s="3" t="s">
        <v>48</v>
      </c>
      <c r="CH130" s="3" t="s">
        <v>45</v>
      </c>
      <c r="CI130" s="3" t="s">
        <v>46</v>
      </c>
      <c r="CJ130" s="3" t="s">
        <v>47</v>
      </c>
      <c r="CK130" s="3" t="s">
        <v>48</v>
      </c>
      <c r="CL130" s="3" t="s">
        <v>45</v>
      </c>
      <c r="CM130" s="3" t="s">
        <v>46</v>
      </c>
      <c r="CN130" s="3" t="s">
        <v>47</v>
      </c>
      <c r="CO130" s="3" t="s">
        <v>48</v>
      </c>
      <c r="CP130" s="3" t="s">
        <v>45</v>
      </c>
      <c r="CQ130" s="3" t="s">
        <v>46</v>
      </c>
      <c r="CR130" s="3" t="s">
        <v>47</v>
      </c>
      <c r="CS130" s="3" t="s">
        <v>48</v>
      </c>
      <c r="CT130" s="3" t="s">
        <v>45</v>
      </c>
      <c r="CU130" s="3" t="s">
        <v>46</v>
      </c>
      <c r="CV130" s="3" t="s">
        <v>47</v>
      </c>
      <c r="CW130" s="3" t="s">
        <v>48</v>
      </c>
      <c r="CX130" s="3" t="s">
        <v>45</v>
      </c>
      <c r="CY130" s="3" t="s">
        <v>46</v>
      </c>
      <c r="CZ130" s="3" t="s">
        <v>47</v>
      </c>
      <c r="DA130" s="3" t="s">
        <v>48</v>
      </c>
      <c r="DB130" s="3" t="s">
        <v>45</v>
      </c>
      <c r="DC130" s="3" t="s">
        <v>46</v>
      </c>
      <c r="DD130" s="3" t="s">
        <v>47</v>
      </c>
      <c r="DE130" s="3" t="s">
        <v>48</v>
      </c>
      <c r="DF130" s="3" t="s">
        <v>45</v>
      </c>
      <c r="DG130" s="3" t="s">
        <v>46</v>
      </c>
      <c r="DH130" s="3" t="s">
        <v>47</v>
      </c>
      <c r="DI130" s="3" t="s">
        <v>48</v>
      </c>
      <c r="DJ130" s="3" t="s">
        <v>45</v>
      </c>
      <c r="DK130" s="3" t="s">
        <v>46</v>
      </c>
      <c r="DL130" s="3" t="s">
        <v>47</v>
      </c>
      <c r="DM130" s="3" t="s">
        <v>48</v>
      </c>
    </row>
    <row r="131" spans="1:117" ht="17.399999999999999" hidden="1">
      <c r="T131" s="3" t="s">
        <v>51</v>
      </c>
      <c r="U131" s="3" t="s">
        <v>52</v>
      </c>
      <c r="AD131" s="5">
        <f t="shared" ref="AD131:BI131" si="81">SUMIFS(AD$1:AD$130,$U$1:$U$130,"ЗАГР",$T$1:$T$130,"20000101",$S$1:$S$130,"Р")</f>
        <v>14.0083</v>
      </c>
      <c r="AE131" s="5">
        <f t="shared" si="81"/>
        <v>0</v>
      </c>
      <c r="AF131" s="5">
        <f t="shared" si="81"/>
        <v>0</v>
      </c>
      <c r="AG131" s="5">
        <f t="shared" si="81"/>
        <v>0</v>
      </c>
      <c r="AH131" s="5">
        <f t="shared" si="81"/>
        <v>0</v>
      </c>
      <c r="AI131" s="5">
        <f t="shared" si="81"/>
        <v>0</v>
      </c>
      <c r="AJ131" s="5">
        <f t="shared" si="81"/>
        <v>0</v>
      </c>
      <c r="AK131" s="5">
        <f t="shared" si="81"/>
        <v>0</v>
      </c>
      <c r="AL131" s="5">
        <f t="shared" si="81"/>
        <v>4.5593000000000004</v>
      </c>
      <c r="AM131" s="5">
        <f t="shared" si="81"/>
        <v>0</v>
      </c>
      <c r="AN131" s="5">
        <f t="shared" si="81"/>
        <v>0</v>
      </c>
      <c r="AO131" s="5">
        <f t="shared" si="81"/>
        <v>0</v>
      </c>
      <c r="AP131" s="5">
        <f t="shared" si="81"/>
        <v>0</v>
      </c>
      <c r="AQ131" s="5">
        <f t="shared" si="81"/>
        <v>0</v>
      </c>
      <c r="AR131" s="5">
        <f t="shared" si="81"/>
        <v>0</v>
      </c>
      <c r="AS131" s="5">
        <f t="shared" si="81"/>
        <v>0</v>
      </c>
      <c r="AT131" s="5">
        <f t="shared" si="81"/>
        <v>5.6539999999999999</v>
      </c>
      <c r="AU131" s="5">
        <f t="shared" si="81"/>
        <v>0</v>
      </c>
      <c r="AV131" s="5">
        <f t="shared" si="81"/>
        <v>0</v>
      </c>
      <c r="AW131" s="5">
        <f t="shared" si="81"/>
        <v>0</v>
      </c>
      <c r="AX131" s="5">
        <f t="shared" si="81"/>
        <v>0</v>
      </c>
      <c r="AY131" s="5">
        <f t="shared" si="81"/>
        <v>0</v>
      </c>
      <c r="AZ131" s="5">
        <f t="shared" si="81"/>
        <v>0</v>
      </c>
      <c r="BA131" s="5">
        <f t="shared" si="81"/>
        <v>0</v>
      </c>
      <c r="BB131" s="5">
        <f t="shared" si="81"/>
        <v>5.0578000000000003</v>
      </c>
      <c r="BC131" s="5">
        <f t="shared" si="81"/>
        <v>0</v>
      </c>
      <c r="BD131" s="5">
        <f t="shared" si="81"/>
        <v>0</v>
      </c>
      <c r="BE131" s="5">
        <f t="shared" si="81"/>
        <v>0</v>
      </c>
      <c r="BF131" s="5">
        <f t="shared" si="81"/>
        <v>0</v>
      </c>
      <c r="BG131" s="5">
        <f t="shared" si="81"/>
        <v>0</v>
      </c>
      <c r="BH131" s="5">
        <f t="shared" si="81"/>
        <v>0</v>
      </c>
      <c r="BI131" s="5">
        <f t="shared" si="81"/>
        <v>0</v>
      </c>
      <c r="BJ131" s="5">
        <f t="shared" ref="BJ131:CO131" si="82">SUMIFS(BJ$1:BJ$130,$U$1:$U$130,"ЗАГР",$T$1:$T$130,"20000101",$S$1:$S$130,"Р")</f>
        <v>0.59620000000000006</v>
      </c>
      <c r="BK131" s="5">
        <f t="shared" si="82"/>
        <v>0</v>
      </c>
      <c r="BL131" s="5">
        <f t="shared" si="82"/>
        <v>0</v>
      </c>
      <c r="BM131" s="5">
        <f t="shared" si="82"/>
        <v>0</v>
      </c>
      <c r="BN131" s="5">
        <f t="shared" si="82"/>
        <v>0</v>
      </c>
      <c r="BO131" s="5">
        <f t="shared" si="82"/>
        <v>0</v>
      </c>
      <c r="BP131" s="5">
        <f t="shared" si="82"/>
        <v>0</v>
      </c>
      <c r="BQ131" s="5">
        <f t="shared" si="82"/>
        <v>0</v>
      </c>
      <c r="BR131" s="5">
        <f t="shared" si="82"/>
        <v>3.7950000000000004</v>
      </c>
      <c r="BS131" s="5">
        <f t="shared" si="82"/>
        <v>0</v>
      </c>
      <c r="BT131" s="5">
        <f t="shared" si="82"/>
        <v>0</v>
      </c>
      <c r="BU131" s="5">
        <f t="shared" si="82"/>
        <v>0</v>
      </c>
      <c r="BV131" s="5">
        <f t="shared" si="82"/>
        <v>0</v>
      </c>
      <c r="BW131" s="5">
        <f t="shared" si="82"/>
        <v>0</v>
      </c>
      <c r="BX131" s="5">
        <f t="shared" si="82"/>
        <v>0</v>
      </c>
      <c r="BY131" s="5">
        <f t="shared" si="82"/>
        <v>0</v>
      </c>
      <c r="BZ131" s="5">
        <f t="shared" si="82"/>
        <v>0</v>
      </c>
      <c r="CA131" s="5">
        <f t="shared" si="82"/>
        <v>0</v>
      </c>
      <c r="CB131" s="5">
        <f t="shared" si="82"/>
        <v>0</v>
      </c>
      <c r="CC131" s="5">
        <f t="shared" si="82"/>
        <v>0</v>
      </c>
      <c r="CD131" s="5">
        <f t="shared" si="82"/>
        <v>0</v>
      </c>
      <c r="CE131" s="5">
        <f t="shared" si="82"/>
        <v>0</v>
      </c>
      <c r="CF131" s="5">
        <f t="shared" si="82"/>
        <v>0</v>
      </c>
      <c r="CG131" s="5">
        <f t="shared" si="82"/>
        <v>0</v>
      </c>
      <c r="CH131" s="5">
        <f t="shared" si="82"/>
        <v>0.56400000000000006</v>
      </c>
      <c r="CI131" s="5">
        <f t="shared" si="82"/>
        <v>0</v>
      </c>
      <c r="CJ131" s="5">
        <f t="shared" si="82"/>
        <v>0</v>
      </c>
      <c r="CK131" s="5">
        <f t="shared" si="82"/>
        <v>0</v>
      </c>
      <c r="CL131" s="5">
        <f t="shared" si="82"/>
        <v>0</v>
      </c>
      <c r="CM131" s="5">
        <f t="shared" si="82"/>
        <v>0</v>
      </c>
      <c r="CN131" s="5">
        <f t="shared" si="82"/>
        <v>0</v>
      </c>
      <c r="CO131" s="5">
        <f t="shared" si="82"/>
        <v>0</v>
      </c>
      <c r="CP131" s="5">
        <f t="shared" ref="CP131:DM131" si="83">SUMIFS(CP$1:CP$130,$U$1:$U$130,"ЗАГР",$T$1:$T$130,"20000101",$S$1:$S$130,"Р")</f>
        <v>5.1400000000000001E-2</v>
      </c>
      <c r="CQ131" s="5">
        <f t="shared" si="83"/>
        <v>0</v>
      </c>
      <c r="CR131" s="5">
        <f t="shared" si="83"/>
        <v>0</v>
      </c>
      <c r="CS131" s="5">
        <f t="shared" si="83"/>
        <v>0</v>
      </c>
      <c r="CT131" s="5">
        <f t="shared" si="83"/>
        <v>0</v>
      </c>
      <c r="CU131" s="5">
        <f t="shared" si="83"/>
        <v>0</v>
      </c>
      <c r="CV131" s="5">
        <f t="shared" si="83"/>
        <v>0</v>
      </c>
      <c r="CW131" s="5">
        <f t="shared" si="83"/>
        <v>0</v>
      </c>
      <c r="CX131" s="5">
        <f t="shared" si="83"/>
        <v>5.1555</v>
      </c>
      <c r="CY131" s="5">
        <f t="shared" si="83"/>
        <v>0</v>
      </c>
      <c r="CZ131" s="5">
        <f t="shared" si="83"/>
        <v>0</v>
      </c>
      <c r="DA131" s="5">
        <f t="shared" si="83"/>
        <v>0</v>
      </c>
      <c r="DB131" s="5">
        <f t="shared" si="83"/>
        <v>0</v>
      </c>
      <c r="DC131" s="5">
        <f t="shared" si="83"/>
        <v>0</v>
      </c>
      <c r="DD131" s="5">
        <f t="shared" si="83"/>
        <v>0</v>
      </c>
      <c r="DE131" s="5">
        <f t="shared" si="83"/>
        <v>0</v>
      </c>
      <c r="DF131" s="5">
        <f t="shared" si="83"/>
        <v>0</v>
      </c>
      <c r="DG131" s="5">
        <f t="shared" si="83"/>
        <v>0</v>
      </c>
      <c r="DH131" s="5">
        <f t="shared" si="83"/>
        <v>0</v>
      </c>
      <c r="DI131" s="5">
        <f t="shared" si="83"/>
        <v>0</v>
      </c>
      <c r="DJ131" s="5">
        <f t="shared" si="83"/>
        <v>0</v>
      </c>
      <c r="DK131" s="5">
        <f t="shared" si="83"/>
        <v>0</v>
      </c>
      <c r="DL131" s="5">
        <f t="shared" si="83"/>
        <v>0</v>
      </c>
      <c r="DM131" s="5">
        <f t="shared" si="83"/>
        <v>0</v>
      </c>
    </row>
    <row r="132" spans="1:117" ht="17.399999999999999" hidden="1">
      <c r="T132" s="3" t="s">
        <v>53</v>
      </c>
      <c r="U132" s="3" t="s">
        <v>54</v>
      </c>
      <c r="V132" s="5">
        <f t="shared" ref="V132:BA132" si="84">SUMIFS(V$1:V$130,$U$1:$U$130,"ИНД00",$T$1:$T$130,"20220801",$S$1:$S$130,"Р")</f>
        <v>225.04403400000001</v>
      </c>
      <c r="W132" s="5">
        <f t="shared" si="84"/>
        <v>0</v>
      </c>
      <c r="X132" s="5">
        <f t="shared" si="84"/>
        <v>0</v>
      </c>
      <c r="Y132" s="5">
        <f t="shared" si="84"/>
        <v>0</v>
      </c>
      <c r="Z132" s="5">
        <f t="shared" si="84"/>
        <v>0</v>
      </c>
      <c r="AA132" s="5">
        <f t="shared" si="84"/>
        <v>0</v>
      </c>
      <c r="AB132" s="5">
        <f t="shared" si="84"/>
        <v>0</v>
      </c>
      <c r="AC132" s="5">
        <f t="shared" si="84"/>
        <v>0</v>
      </c>
      <c r="AD132" s="5">
        <f t="shared" si="84"/>
        <v>225.04403400000001</v>
      </c>
      <c r="AE132" s="5">
        <f t="shared" si="84"/>
        <v>0</v>
      </c>
      <c r="AF132" s="5">
        <f t="shared" si="84"/>
        <v>0</v>
      </c>
      <c r="AG132" s="5">
        <f t="shared" si="84"/>
        <v>0</v>
      </c>
      <c r="AH132" s="5">
        <f t="shared" si="84"/>
        <v>0</v>
      </c>
      <c r="AI132" s="5">
        <f t="shared" si="84"/>
        <v>0</v>
      </c>
      <c r="AJ132" s="5">
        <f t="shared" si="84"/>
        <v>0</v>
      </c>
      <c r="AK132" s="5">
        <f t="shared" si="84"/>
        <v>0</v>
      </c>
      <c r="AL132" s="5">
        <f t="shared" si="84"/>
        <v>140.79118400000002</v>
      </c>
      <c r="AM132" s="5">
        <f t="shared" si="84"/>
        <v>0</v>
      </c>
      <c r="AN132" s="5">
        <f t="shared" si="84"/>
        <v>0</v>
      </c>
      <c r="AO132" s="5">
        <f t="shared" si="84"/>
        <v>0</v>
      </c>
      <c r="AP132" s="5">
        <f t="shared" si="84"/>
        <v>0</v>
      </c>
      <c r="AQ132" s="5">
        <f t="shared" si="84"/>
        <v>0</v>
      </c>
      <c r="AR132" s="5">
        <f t="shared" si="84"/>
        <v>0</v>
      </c>
      <c r="AS132" s="5">
        <f t="shared" si="84"/>
        <v>0</v>
      </c>
      <c r="AT132" s="5">
        <f t="shared" si="84"/>
        <v>57.953500000000005</v>
      </c>
      <c r="AU132" s="5">
        <f t="shared" si="84"/>
        <v>0</v>
      </c>
      <c r="AV132" s="5">
        <f t="shared" si="84"/>
        <v>0</v>
      </c>
      <c r="AW132" s="5">
        <f t="shared" si="84"/>
        <v>0</v>
      </c>
      <c r="AX132" s="5">
        <f t="shared" si="84"/>
        <v>0</v>
      </c>
      <c r="AY132" s="5">
        <f t="shared" si="84"/>
        <v>0</v>
      </c>
      <c r="AZ132" s="5">
        <f t="shared" si="84"/>
        <v>0</v>
      </c>
      <c r="BA132" s="5">
        <f t="shared" si="84"/>
        <v>0</v>
      </c>
      <c r="BB132" s="5">
        <f t="shared" ref="BB132:CG132" si="85">SUMIFS(BB$1:BB$130,$U$1:$U$130,"ИНД00",$T$1:$T$130,"20220801",$S$1:$S$130,"Р")</f>
        <v>39.542844000000002</v>
      </c>
      <c r="BC132" s="5">
        <f t="shared" si="85"/>
        <v>0</v>
      </c>
      <c r="BD132" s="5">
        <f t="shared" si="85"/>
        <v>0</v>
      </c>
      <c r="BE132" s="5">
        <f t="shared" si="85"/>
        <v>0</v>
      </c>
      <c r="BF132" s="5">
        <f t="shared" si="85"/>
        <v>0</v>
      </c>
      <c r="BG132" s="5">
        <f t="shared" si="85"/>
        <v>0</v>
      </c>
      <c r="BH132" s="5">
        <f t="shared" si="85"/>
        <v>0</v>
      </c>
      <c r="BI132" s="5">
        <f t="shared" si="85"/>
        <v>0</v>
      </c>
      <c r="BJ132" s="5">
        <f t="shared" si="85"/>
        <v>18.410656000000003</v>
      </c>
      <c r="BK132" s="5">
        <f t="shared" si="85"/>
        <v>0</v>
      </c>
      <c r="BL132" s="5">
        <f t="shared" si="85"/>
        <v>0</v>
      </c>
      <c r="BM132" s="5">
        <f t="shared" si="85"/>
        <v>0</v>
      </c>
      <c r="BN132" s="5">
        <f t="shared" si="85"/>
        <v>0</v>
      </c>
      <c r="BO132" s="5">
        <f t="shared" si="85"/>
        <v>0</v>
      </c>
      <c r="BP132" s="5">
        <f t="shared" si="85"/>
        <v>0</v>
      </c>
      <c r="BQ132" s="5">
        <f t="shared" si="85"/>
        <v>0</v>
      </c>
      <c r="BR132" s="5">
        <f t="shared" si="85"/>
        <v>26.299349999999997</v>
      </c>
      <c r="BS132" s="5">
        <f t="shared" si="85"/>
        <v>0</v>
      </c>
      <c r="BT132" s="5">
        <f t="shared" si="85"/>
        <v>0</v>
      </c>
      <c r="BU132" s="5">
        <f t="shared" si="85"/>
        <v>0</v>
      </c>
      <c r="BV132" s="5">
        <f t="shared" si="85"/>
        <v>0</v>
      </c>
      <c r="BW132" s="5">
        <f t="shared" si="85"/>
        <v>0</v>
      </c>
      <c r="BX132" s="5">
        <f t="shared" si="85"/>
        <v>0</v>
      </c>
      <c r="BY132" s="5">
        <f t="shared" si="85"/>
        <v>0</v>
      </c>
      <c r="BZ132" s="5">
        <f t="shared" si="85"/>
        <v>0</v>
      </c>
      <c r="CA132" s="5">
        <f t="shared" si="85"/>
        <v>0</v>
      </c>
      <c r="CB132" s="5">
        <f t="shared" si="85"/>
        <v>0</v>
      </c>
      <c r="CC132" s="5">
        <f t="shared" si="85"/>
        <v>0</v>
      </c>
      <c r="CD132" s="5">
        <f t="shared" si="85"/>
        <v>0</v>
      </c>
      <c r="CE132" s="5">
        <f t="shared" si="85"/>
        <v>0</v>
      </c>
      <c r="CF132" s="5">
        <f t="shared" si="85"/>
        <v>0</v>
      </c>
      <c r="CG132" s="5">
        <f t="shared" si="85"/>
        <v>0</v>
      </c>
      <c r="CH132" s="5">
        <f t="shared" ref="CH132:DM132" si="86">SUMIFS(CH$1:CH$130,$U$1:$U$130,"ИНД00",$T$1:$T$130,"20220801",$S$1:$S$130,"Р")</f>
        <v>0</v>
      </c>
      <c r="CI132" s="5">
        <f t="shared" si="86"/>
        <v>0</v>
      </c>
      <c r="CJ132" s="5">
        <f t="shared" si="86"/>
        <v>0</v>
      </c>
      <c r="CK132" s="5">
        <f t="shared" si="86"/>
        <v>0</v>
      </c>
      <c r="CL132" s="5">
        <f t="shared" si="86"/>
        <v>0</v>
      </c>
      <c r="CM132" s="5">
        <f t="shared" si="86"/>
        <v>0</v>
      </c>
      <c r="CN132" s="5">
        <f t="shared" si="86"/>
        <v>0</v>
      </c>
      <c r="CO132" s="5">
        <f t="shared" si="86"/>
        <v>0</v>
      </c>
      <c r="CP132" s="5">
        <f t="shared" si="86"/>
        <v>0</v>
      </c>
      <c r="CQ132" s="5">
        <f t="shared" si="86"/>
        <v>0</v>
      </c>
      <c r="CR132" s="5">
        <f t="shared" si="86"/>
        <v>0</v>
      </c>
      <c r="CS132" s="5">
        <f t="shared" si="86"/>
        <v>0</v>
      </c>
      <c r="CT132" s="5">
        <f t="shared" si="86"/>
        <v>0</v>
      </c>
      <c r="CU132" s="5">
        <f t="shared" si="86"/>
        <v>0</v>
      </c>
      <c r="CV132" s="5">
        <f t="shared" si="86"/>
        <v>0</v>
      </c>
      <c r="CW132" s="5">
        <f t="shared" si="86"/>
        <v>0</v>
      </c>
      <c r="CX132" s="5">
        <f t="shared" si="86"/>
        <v>159.20184</v>
      </c>
      <c r="CY132" s="5">
        <f t="shared" si="86"/>
        <v>0</v>
      </c>
      <c r="CZ132" s="5">
        <f t="shared" si="86"/>
        <v>0</v>
      </c>
      <c r="DA132" s="5">
        <f t="shared" si="86"/>
        <v>0</v>
      </c>
      <c r="DB132" s="5">
        <f t="shared" si="86"/>
        <v>0</v>
      </c>
      <c r="DC132" s="5">
        <f t="shared" si="86"/>
        <v>0</v>
      </c>
      <c r="DD132" s="5">
        <f t="shared" si="86"/>
        <v>0</v>
      </c>
      <c r="DE132" s="5">
        <f t="shared" si="86"/>
        <v>0</v>
      </c>
      <c r="DF132" s="5">
        <f t="shared" si="86"/>
        <v>0</v>
      </c>
      <c r="DG132" s="5">
        <f t="shared" si="86"/>
        <v>0</v>
      </c>
      <c r="DH132" s="5">
        <f t="shared" si="86"/>
        <v>0</v>
      </c>
      <c r="DI132" s="5">
        <f t="shared" si="86"/>
        <v>0</v>
      </c>
      <c r="DJ132" s="5">
        <f t="shared" si="86"/>
        <v>0</v>
      </c>
      <c r="DK132" s="5">
        <f t="shared" si="86"/>
        <v>0</v>
      </c>
      <c r="DL132" s="5">
        <f t="shared" si="86"/>
        <v>0</v>
      </c>
      <c r="DM132" s="5">
        <f t="shared" si="86"/>
        <v>0</v>
      </c>
    </row>
    <row r="133" spans="1:117" ht="17.399999999999999" hidden="1">
      <c r="T133" s="3" t="s">
        <v>53</v>
      </c>
      <c r="U133" s="3" t="s">
        <v>101</v>
      </c>
      <c r="AD133" s="5">
        <f t="shared" ref="AD133:BI133" si="87">SUMIFS(AD$1:AD$130,$U$1:$U$130,"ВС'ИНД00",$T$1:$T$130,"20220801",$S$1:$S$130,"Р")</f>
        <v>239.052334</v>
      </c>
      <c r="AE133" s="5">
        <f t="shared" si="87"/>
        <v>0</v>
      </c>
      <c r="AF133" s="5">
        <f t="shared" si="87"/>
        <v>0</v>
      </c>
      <c r="AG133" s="5">
        <f t="shared" si="87"/>
        <v>0</v>
      </c>
      <c r="AH133" s="5">
        <f t="shared" si="87"/>
        <v>0</v>
      </c>
      <c r="AI133" s="5">
        <f t="shared" si="87"/>
        <v>0</v>
      </c>
      <c r="AJ133" s="5">
        <f t="shared" si="87"/>
        <v>0</v>
      </c>
      <c r="AK133" s="5">
        <f t="shared" si="87"/>
        <v>0</v>
      </c>
      <c r="AL133" s="5">
        <f t="shared" si="87"/>
        <v>145.35048399999999</v>
      </c>
      <c r="AM133" s="5">
        <f t="shared" si="87"/>
        <v>0</v>
      </c>
      <c r="AN133" s="5">
        <f t="shared" si="87"/>
        <v>0</v>
      </c>
      <c r="AO133" s="5">
        <f t="shared" si="87"/>
        <v>0</v>
      </c>
      <c r="AP133" s="5">
        <f t="shared" si="87"/>
        <v>0</v>
      </c>
      <c r="AQ133" s="5">
        <f t="shared" si="87"/>
        <v>0</v>
      </c>
      <c r="AR133" s="5">
        <f t="shared" si="87"/>
        <v>0</v>
      </c>
      <c r="AS133" s="5">
        <f t="shared" si="87"/>
        <v>0</v>
      </c>
      <c r="AT133" s="5">
        <f t="shared" si="87"/>
        <v>63.607500000000002</v>
      </c>
      <c r="AU133" s="5">
        <f t="shared" si="87"/>
        <v>0</v>
      </c>
      <c r="AV133" s="5">
        <f t="shared" si="87"/>
        <v>0</v>
      </c>
      <c r="AW133" s="5">
        <f t="shared" si="87"/>
        <v>0</v>
      </c>
      <c r="AX133" s="5">
        <f t="shared" si="87"/>
        <v>0</v>
      </c>
      <c r="AY133" s="5">
        <f t="shared" si="87"/>
        <v>0</v>
      </c>
      <c r="AZ133" s="5">
        <f t="shared" si="87"/>
        <v>0</v>
      </c>
      <c r="BA133" s="5">
        <f t="shared" si="87"/>
        <v>0</v>
      </c>
      <c r="BB133" s="5">
        <f t="shared" si="87"/>
        <v>44.600644000000003</v>
      </c>
      <c r="BC133" s="5">
        <f t="shared" si="87"/>
        <v>0</v>
      </c>
      <c r="BD133" s="5">
        <f t="shared" si="87"/>
        <v>0</v>
      </c>
      <c r="BE133" s="5">
        <f t="shared" si="87"/>
        <v>0</v>
      </c>
      <c r="BF133" s="5">
        <f t="shared" si="87"/>
        <v>0</v>
      </c>
      <c r="BG133" s="5">
        <f t="shared" si="87"/>
        <v>0</v>
      </c>
      <c r="BH133" s="5">
        <f t="shared" si="87"/>
        <v>0</v>
      </c>
      <c r="BI133" s="5">
        <f t="shared" si="87"/>
        <v>0</v>
      </c>
      <c r="BJ133" s="5">
        <f t="shared" ref="BJ133:CO133" si="88">SUMIFS(BJ$1:BJ$130,$U$1:$U$130,"ВС'ИНД00",$T$1:$T$130,"20220801",$S$1:$S$130,"Р")</f>
        <v>19.006855999999999</v>
      </c>
      <c r="BK133" s="5">
        <f t="shared" si="88"/>
        <v>0</v>
      </c>
      <c r="BL133" s="5">
        <f t="shared" si="88"/>
        <v>0</v>
      </c>
      <c r="BM133" s="5">
        <f t="shared" si="88"/>
        <v>0</v>
      </c>
      <c r="BN133" s="5">
        <f t="shared" si="88"/>
        <v>0</v>
      </c>
      <c r="BO133" s="5">
        <f t="shared" si="88"/>
        <v>0</v>
      </c>
      <c r="BP133" s="5">
        <f t="shared" si="88"/>
        <v>0</v>
      </c>
      <c r="BQ133" s="5">
        <f t="shared" si="88"/>
        <v>0</v>
      </c>
      <c r="BR133" s="5">
        <f t="shared" si="88"/>
        <v>30.094349999999999</v>
      </c>
      <c r="BS133" s="5">
        <f t="shared" si="88"/>
        <v>0</v>
      </c>
      <c r="BT133" s="5">
        <f t="shared" si="88"/>
        <v>0</v>
      </c>
      <c r="BU133" s="5">
        <f t="shared" si="88"/>
        <v>0</v>
      </c>
      <c r="BV133" s="5">
        <f t="shared" si="88"/>
        <v>0</v>
      </c>
      <c r="BW133" s="5">
        <f t="shared" si="88"/>
        <v>0</v>
      </c>
      <c r="BX133" s="5">
        <f t="shared" si="88"/>
        <v>0</v>
      </c>
      <c r="BY133" s="5">
        <f t="shared" si="88"/>
        <v>0</v>
      </c>
      <c r="BZ133" s="5">
        <f t="shared" si="88"/>
        <v>0</v>
      </c>
      <c r="CA133" s="5">
        <f t="shared" si="88"/>
        <v>0</v>
      </c>
      <c r="CB133" s="5">
        <f t="shared" si="88"/>
        <v>0</v>
      </c>
      <c r="CC133" s="5">
        <f t="shared" si="88"/>
        <v>0</v>
      </c>
      <c r="CD133" s="5">
        <f t="shared" si="88"/>
        <v>0</v>
      </c>
      <c r="CE133" s="5">
        <f t="shared" si="88"/>
        <v>0</v>
      </c>
      <c r="CF133" s="5">
        <f t="shared" si="88"/>
        <v>0</v>
      </c>
      <c r="CG133" s="5">
        <f t="shared" si="88"/>
        <v>0</v>
      </c>
      <c r="CH133" s="5">
        <f t="shared" si="88"/>
        <v>0.56400000000000006</v>
      </c>
      <c r="CI133" s="5">
        <f t="shared" si="88"/>
        <v>0</v>
      </c>
      <c r="CJ133" s="5">
        <f t="shared" si="88"/>
        <v>0</v>
      </c>
      <c r="CK133" s="5">
        <f t="shared" si="88"/>
        <v>0</v>
      </c>
      <c r="CL133" s="5">
        <f t="shared" si="88"/>
        <v>0</v>
      </c>
      <c r="CM133" s="5">
        <f t="shared" si="88"/>
        <v>0</v>
      </c>
      <c r="CN133" s="5">
        <f t="shared" si="88"/>
        <v>0</v>
      </c>
      <c r="CO133" s="5">
        <f t="shared" si="88"/>
        <v>0</v>
      </c>
      <c r="CP133" s="5">
        <f t="shared" ref="CP133:DM133" si="89">SUMIFS(CP$1:CP$130,$U$1:$U$130,"ВС'ИНД00",$T$1:$T$130,"20220801",$S$1:$S$130,"Р")</f>
        <v>5.1400000000000001E-2</v>
      </c>
      <c r="CQ133" s="5">
        <f t="shared" si="89"/>
        <v>0</v>
      </c>
      <c r="CR133" s="5">
        <f t="shared" si="89"/>
        <v>0</v>
      </c>
      <c r="CS133" s="5">
        <f t="shared" si="89"/>
        <v>0</v>
      </c>
      <c r="CT133" s="5">
        <f t="shared" si="89"/>
        <v>0</v>
      </c>
      <c r="CU133" s="5">
        <f t="shared" si="89"/>
        <v>0</v>
      </c>
      <c r="CV133" s="5">
        <f t="shared" si="89"/>
        <v>0</v>
      </c>
      <c r="CW133" s="5">
        <f t="shared" si="89"/>
        <v>0</v>
      </c>
      <c r="CX133" s="5">
        <f t="shared" si="89"/>
        <v>164.35734000000002</v>
      </c>
      <c r="CY133" s="5">
        <f t="shared" si="89"/>
        <v>0</v>
      </c>
      <c r="CZ133" s="5">
        <f t="shared" si="89"/>
        <v>0</v>
      </c>
      <c r="DA133" s="5">
        <f t="shared" si="89"/>
        <v>0</v>
      </c>
      <c r="DB133" s="5">
        <f t="shared" si="89"/>
        <v>0</v>
      </c>
      <c r="DC133" s="5">
        <f t="shared" si="89"/>
        <v>0</v>
      </c>
      <c r="DD133" s="5">
        <f t="shared" si="89"/>
        <v>0</v>
      </c>
      <c r="DE133" s="5">
        <f t="shared" si="89"/>
        <v>0</v>
      </c>
      <c r="DF133" s="5">
        <f t="shared" si="89"/>
        <v>0</v>
      </c>
      <c r="DG133" s="5">
        <f t="shared" si="89"/>
        <v>0</v>
      </c>
      <c r="DH133" s="5">
        <f t="shared" si="89"/>
        <v>0</v>
      </c>
      <c r="DI133" s="5">
        <f t="shared" si="89"/>
        <v>0</v>
      </c>
      <c r="DJ133" s="5">
        <f t="shared" si="89"/>
        <v>0</v>
      </c>
      <c r="DK133" s="5">
        <f t="shared" si="89"/>
        <v>0</v>
      </c>
      <c r="DL133" s="5">
        <f t="shared" si="89"/>
        <v>0</v>
      </c>
      <c r="DM133" s="5">
        <f t="shared" si="89"/>
        <v>0</v>
      </c>
    </row>
    <row r="134" spans="1:117" ht="17.399999999999999" hidden="1">
      <c r="T134" s="3" t="s">
        <v>53</v>
      </c>
      <c r="U134" s="3" t="s">
        <v>56</v>
      </c>
      <c r="V134" s="5">
        <f t="shared" ref="V134:BA134" si="90">SUMIFS(V$1:V$130,$U$1:$U$130,"НР",$T$1:$T$130,"20220801",$S$1:$S$130,"Р")</f>
        <v>169.28806020000002</v>
      </c>
      <c r="W134" s="5">
        <f t="shared" si="90"/>
        <v>0</v>
      </c>
      <c r="X134" s="5">
        <f t="shared" si="90"/>
        <v>0</v>
      </c>
      <c r="Y134" s="5">
        <f t="shared" si="90"/>
        <v>0</v>
      </c>
      <c r="Z134" s="5">
        <f t="shared" si="90"/>
        <v>0</v>
      </c>
      <c r="AA134" s="5">
        <f t="shared" si="90"/>
        <v>0</v>
      </c>
      <c r="AB134" s="5">
        <f t="shared" si="90"/>
        <v>0</v>
      </c>
      <c r="AC134" s="5">
        <f t="shared" si="90"/>
        <v>0</v>
      </c>
      <c r="AD134" s="5">
        <f t="shared" si="90"/>
        <v>169.28806020000002</v>
      </c>
      <c r="AE134" s="5">
        <f t="shared" si="90"/>
        <v>0</v>
      </c>
      <c r="AF134" s="5">
        <f t="shared" si="90"/>
        <v>0</v>
      </c>
      <c r="AG134" s="5">
        <f t="shared" si="90"/>
        <v>0</v>
      </c>
      <c r="AH134" s="5">
        <f t="shared" si="90"/>
        <v>0</v>
      </c>
      <c r="AI134" s="5">
        <f t="shared" si="90"/>
        <v>0</v>
      </c>
      <c r="AJ134" s="5">
        <f t="shared" si="90"/>
        <v>0</v>
      </c>
      <c r="AK134" s="5">
        <f t="shared" si="90"/>
        <v>0</v>
      </c>
      <c r="AL134" s="5">
        <f t="shared" si="90"/>
        <v>0</v>
      </c>
      <c r="AM134" s="5">
        <f t="shared" si="90"/>
        <v>0</v>
      </c>
      <c r="AN134" s="5">
        <f t="shared" si="90"/>
        <v>0</v>
      </c>
      <c r="AO134" s="5">
        <f t="shared" si="90"/>
        <v>0</v>
      </c>
      <c r="AP134" s="5">
        <f t="shared" si="90"/>
        <v>0</v>
      </c>
      <c r="AQ134" s="5">
        <f t="shared" si="90"/>
        <v>0</v>
      </c>
      <c r="AR134" s="5">
        <f t="shared" si="90"/>
        <v>0</v>
      </c>
      <c r="AS134" s="5">
        <f t="shared" si="90"/>
        <v>0</v>
      </c>
      <c r="AT134" s="5">
        <f t="shared" si="90"/>
        <v>0</v>
      </c>
      <c r="AU134" s="5">
        <f t="shared" si="90"/>
        <v>0</v>
      </c>
      <c r="AV134" s="5">
        <f t="shared" si="90"/>
        <v>0</v>
      </c>
      <c r="AW134" s="5">
        <f t="shared" si="90"/>
        <v>0</v>
      </c>
      <c r="AX134" s="5">
        <f t="shared" si="90"/>
        <v>0</v>
      </c>
      <c r="AY134" s="5">
        <f t="shared" si="90"/>
        <v>0</v>
      </c>
      <c r="AZ134" s="5">
        <f t="shared" si="90"/>
        <v>0</v>
      </c>
      <c r="BA134" s="5">
        <f t="shared" si="90"/>
        <v>0</v>
      </c>
      <c r="BB134" s="5">
        <f t="shared" ref="BB134:CG134" si="91">SUMIFS(BB$1:BB$130,$U$1:$U$130,"НР",$T$1:$T$130,"20220801",$S$1:$S$130,"Р")</f>
        <v>0</v>
      </c>
      <c r="BC134" s="5">
        <f t="shared" si="91"/>
        <v>0</v>
      </c>
      <c r="BD134" s="5">
        <f t="shared" si="91"/>
        <v>0</v>
      </c>
      <c r="BE134" s="5">
        <f t="shared" si="91"/>
        <v>0</v>
      </c>
      <c r="BF134" s="5">
        <f t="shared" si="91"/>
        <v>0</v>
      </c>
      <c r="BG134" s="5">
        <f t="shared" si="91"/>
        <v>0</v>
      </c>
      <c r="BH134" s="5">
        <f t="shared" si="91"/>
        <v>0</v>
      </c>
      <c r="BI134" s="5">
        <f t="shared" si="91"/>
        <v>0</v>
      </c>
      <c r="BJ134" s="5">
        <f t="shared" si="91"/>
        <v>0</v>
      </c>
      <c r="BK134" s="5">
        <f t="shared" si="91"/>
        <v>0</v>
      </c>
      <c r="BL134" s="5">
        <f t="shared" si="91"/>
        <v>0</v>
      </c>
      <c r="BM134" s="5">
        <f t="shared" si="91"/>
        <v>0</v>
      </c>
      <c r="BN134" s="5">
        <f t="shared" si="91"/>
        <v>0</v>
      </c>
      <c r="BO134" s="5">
        <f t="shared" si="91"/>
        <v>0</v>
      </c>
      <c r="BP134" s="5">
        <f t="shared" si="91"/>
        <v>0</v>
      </c>
      <c r="BQ134" s="5">
        <f t="shared" si="91"/>
        <v>0</v>
      </c>
      <c r="BR134" s="5">
        <f t="shared" si="91"/>
        <v>0</v>
      </c>
      <c r="BS134" s="5">
        <f t="shared" si="91"/>
        <v>0</v>
      </c>
      <c r="BT134" s="5">
        <f t="shared" si="91"/>
        <v>0</v>
      </c>
      <c r="BU134" s="5">
        <f t="shared" si="91"/>
        <v>0</v>
      </c>
      <c r="BV134" s="5">
        <f t="shared" si="91"/>
        <v>0</v>
      </c>
      <c r="BW134" s="5">
        <f t="shared" si="91"/>
        <v>0</v>
      </c>
      <c r="BX134" s="5">
        <f t="shared" si="91"/>
        <v>0</v>
      </c>
      <c r="BY134" s="5">
        <f t="shared" si="91"/>
        <v>0</v>
      </c>
      <c r="BZ134" s="5">
        <f t="shared" si="91"/>
        <v>0</v>
      </c>
      <c r="CA134" s="5">
        <f t="shared" si="91"/>
        <v>0</v>
      </c>
      <c r="CB134" s="5">
        <f t="shared" si="91"/>
        <v>0</v>
      </c>
      <c r="CC134" s="5">
        <f t="shared" si="91"/>
        <v>0</v>
      </c>
      <c r="CD134" s="5">
        <f t="shared" si="91"/>
        <v>0</v>
      </c>
      <c r="CE134" s="5">
        <f t="shared" si="91"/>
        <v>0</v>
      </c>
      <c r="CF134" s="5">
        <f t="shared" si="91"/>
        <v>0</v>
      </c>
      <c r="CG134" s="5">
        <f t="shared" si="91"/>
        <v>0</v>
      </c>
      <c r="CH134" s="5">
        <f t="shared" ref="CH134:DM134" si="92">SUMIFS(CH$1:CH$130,$U$1:$U$130,"НР",$T$1:$T$130,"20220801",$S$1:$S$130,"Р")</f>
        <v>0</v>
      </c>
      <c r="CI134" s="5">
        <f t="shared" si="92"/>
        <v>0</v>
      </c>
      <c r="CJ134" s="5">
        <f t="shared" si="92"/>
        <v>0</v>
      </c>
      <c r="CK134" s="5">
        <f t="shared" si="92"/>
        <v>0</v>
      </c>
      <c r="CL134" s="5">
        <f t="shared" si="92"/>
        <v>0</v>
      </c>
      <c r="CM134" s="5">
        <f t="shared" si="92"/>
        <v>0</v>
      </c>
      <c r="CN134" s="5">
        <f t="shared" si="92"/>
        <v>0</v>
      </c>
      <c r="CO134" s="5">
        <f t="shared" si="92"/>
        <v>0</v>
      </c>
      <c r="CP134" s="5">
        <f t="shared" si="92"/>
        <v>0</v>
      </c>
      <c r="CQ134" s="5">
        <f t="shared" si="92"/>
        <v>0</v>
      </c>
      <c r="CR134" s="5">
        <f t="shared" si="92"/>
        <v>0</v>
      </c>
      <c r="CS134" s="5">
        <f t="shared" si="92"/>
        <v>0</v>
      </c>
      <c r="CT134" s="5">
        <f t="shared" si="92"/>
        <v>0</v>
      </c>
      <c r="CU134" s="5">
        <f t="shared" si="92"/>
        <v>0</v>
      </c>
      <c r="CV134" s="5">
        <f t="shared" si="92"/>
        <v>0</v>
      </c>
      <c r="CW134" s="5">
        <f t="shared" si="92"/>
        <v>0</v>
      </c>
      <c r="CX134" s="5">
        <f t="shared" si="92"/>
        <v>0</v>
      </c>
      <c r="CY134" s="5">
        <f t="shared" si="92"/>
        <v>0</v>
      </c>
      <c r="CZ134" s="5">
        <f t="shared" si="92"/>
        <v>0</v>
      </c>
      <c r="DA134" s="5">
        <f t="shared" si="92"/>
        <v>0</v>
      </c>
      <c r="DB134" s="5">
        <f t="shared" si="92"/>
        <v>0</v>
      </c>
      <c r="DC134" s="5">
        <f t="shared" si="92"/>
        <v>0</v>
      </c>
      <c r="DD134" s="5">
        <f t="shared" si="92"/>
        <v>0</v>
      </c>
      <c r="DE134" s="5">
        <f t="shared" si="92"/>
        <v>0</v>
      </c>
      <c r="DF134" s="5">
        <f t="shared" si="92"/>
        <v>0</v>
      </c>
      <c r="DG134" s="5">
        <f t="shared" si="92"/>
        <v>0</v>
      </c>
      <c r="DH134" s="5">
        <f t="shared" si="92"/>
        <v>0</v>
      </c>
      <c r="DI134" s="5">
        <f t="shared" si="92"/>
        <v>0</v>
      </c>
      <c r="DJ134" s="5">
        <f t="shared" si="92"/>
        <v>0</v>
      </c>
      <c r="DK134" s="5">
        <f t="shared" si="92"/>
        <v>0</v>
      </c>
      <c r="DL134" s="5">
        <f t="shared" si="92"/>
        <v>0</v>
      </c>
      <c r="DM134" s="5">
        <f t="shared" si="92"/>
        <v>0</v>
      </c>
    </row>
    <row r="135" spans="1:117" ht="17.399999999999999" hidden="1">
      <c r="T135" s="3" t="s">
        <v>53</v>
      </c>
      <c r="U135" s="3" t="s">
        <v>102</v>
      </c>
      <c r="AD135" s="5">
        <f t="shared" ref="AD135:BI135" si="93">SUMIFS(AD$1:AD$130,$U$1:$U$130,"ВС'НР",$T$1:$T$130,"20220801",$S$1:$S$130,"Р")</f>
        <v>408.34039420000005</v>
      </c>
      <c r="AE135" s="5">
        <f t="shared" si="93"/>
        <v>0</v>
      </c>
      <c r="AF135" s="5">
        <f t="shared" si="93"/>
        <v>0</v>
      </c>
      <c r="AG135" s="5">
        <f t="shared" si="93"/>
        <v>0</v>
      </c>
      <c r="AH135" s="5">
        <f t="shared" si="93"/>
        <v>0</v>
      </c>
      <c r="AI135" s="5">
        <f t="shared" si="93"/>
        <v>0</v>
      </c>
      <c r="AJ135" s="5">
        <f t="shared" si="93"/>
        <v>0</v>
      </c>
      <c r="AK135" s="5">
        <f t="shared" si="93"/>
        <v>0</v>
      </c>
      <c r="AL135" s="5">
        <f t="shared" si="93"/>
        <v>145.35048399999999</v>
      </c>
      <c r="AM135" s="5">
        <f t="shared" si="93"/>
        <v>0</v>
      </c>
      <c r="AN135" s="5">
        <f t="shared" si="93"/>
        <v>0</v>
      </c>
      <c r="AO135" s="5">
        <f t="shared" si="93"/>
        <v>0</v>
      </c>
      <c r="AP135" s="5">
        <f t="shared" si="93"/>
        <v>0</v>
      </c>
      <c r="AQ135" s="5">
        <f t="shared" si="93"/>
        <v>0</v>
      </c>
      <c r="AR135" s="5">
        <f t="shared" si="93"/>
        <v>0</v>
      </c>
      <c r="AS135" s="5">
        <f t="shared" si="93"/>
        <v>0</v>
      </c>
      <c r="AT135" s="5">
        <f t="shared" si="93"/>
        <v>63.607500000000002</v>
      </c>
      <c r="AU135" s="5">
        <f t="shared" si="93"/>
        <v>0</v>
      </c>
      <c r="AV135" s="5">
        <f t="shared" si="93"/>
        <v>0</v>
      </c>
      <c r="AW135" s="5">
        <f t="shared" si="93"/>
        <v>0</v>
      </c>
      <c r="AX135" s="5">
        <f t="shared" si="93"/>
        <v>0</v>
      </c>
      <c r="AY135" s="5">
        <f t="shared" si="93"/>
        <v>0</v>
      </c>
      <c r="AZ135" s="5">
        <f t="shared" si="93"/>
        <v>0</v>
      </c>
      <c r="BA135" s="5">
        <f t="shared" si="93"/>
        <v>0</v>
      </c>
      <c r="BB135" s="5">
        <f t="shared" si="93"/>
        <v>44.600644000000003</v>
      </c>
      <c r="BC135" s="5">
        <f t="shared" si="93"/>
        <v>0</v>
      </c>
      <c r="BD135" s="5">
        <f t="shared" si="93"/>
        <v>0</v>
      </c>
      <c r="BE135" s="5">
        <f t="shared" si="93"/>
        <v>0</v>
      </c>
      <c r="BF135" s="5">
        <f t="shared" si="93"/>
        <v>0</v>
      </c>
      <c r="BG135" s="5">
        <f t="shared" si="93"/>
        <v>0</v>
      </c>
      <c r="BH135" s="5">
        <f t="shared" si="93"/>
        <v>0</v>
      </c>
      <c r="BI135" s="5">
        <f t="shared" si="93"/>
        <v>0</v>
      </c>
      <c r="BJ135" s="5">
        <f t="shared" ref="BJ135:CO135" si="94">SUMIFS(BJ$1:BJ$130,$U$1:$U$130,"ВС'НР",$T$1:$T$130,"20220801",$S$1:$S$130,"Р")</f>
        <v>19.006855999999999</v>
      </c>
      <c r="BK135" s="5">
        <f t="shared" si="94"/>
        <v>0</v>
      </c>
      <c r="BL135" s="5">
        <f t="shared" si="94"/>
        <v>0</v>
      </c>
      <c r="BM135" s="5">
        <f t="shared" si="94"/>
        <v>0</v>
      </c>
      <c r="BN135" s="5">
        <f t="shared" si="94"/>
        <v>0</v>
      </c>
      <c r="BO135" s="5">
        <f t="shared" si="94"/>
        <v>0</v>
      </c>
      <c r="BP135" s="5">
        <f t="shared" si="94"/>
        <v>0</v>
      </c>
      <c r="BQ135" s="5">
        <f t="shared" si="94"/>
        <v>0</v>
      </c>
      <c r="BR135" s="5">
        <f t="shared" si="94"/>
        <v>30.094349999999999</v>
      </c>
      <c r="BS135" s="5">
        <f t="shared" si="94"/>
        <v>0</v>
      </c>
      <c r="BT135" s="5">
        <f t="shared" si="94"/>
        <v>0</v>
      </c>
      <c r="BU135" s="5">
        <f t="shared" si="94"/>
        <v>0</v>
      </c>
      <c r="BV135" s="5">
        <f t="shared" si="94"/>
        <v>0</v>
      </c>
      <c r="BW135" s="5">
        <f t="shared" si="94"/>
        <v>0</v>
      </c>
      <c r="BX135" s="5">
        <f t="shared" si="94"/>
        <v>0</v>
      </c>
      <c r="BY135" s="5">
        <f t="shared" si="94"/>
        <v>0</v>
      </c>
      <c r="BZ135" s="5">
        <f t="shared" si="94"/>
        <v>0</v>
      </c>
      <c r="CA135" s="5">
        <f t="shared" si="94"/>
        <v>0</v>
      </c>
      <c r="CB135" s="5">
        <f t="shared" si="94"/>
        <v>0</v>
      </c>
      <c r="CC135" s="5">
        <f t="shared" si="94"/>
        <v>0</v>
      </c>
      <c r="CD135" s="5">
        <f t="shared" si="94"/>
        <v>0</v>
      </c>
      <c r="CE135" s="5">
        <f t="shared" si="94"/>
        <v>0</v>
      </c>
      <c r="CF135" s="5">
        <f t="shared" si="94"/>
        <v>0</v>
      </c>
      <c r="CG135" s="5">
        <f t="shared" si="94"/>
        <v>0</v>
      </c>
      <c r="CH135" s="5">
        <f t="shared" si="94"/>
        <v>0.56400000000000006</v>
      </c>
      <c r="CI135" s="5">
        <f t="shared" si="94"/>
        <v>0</v>
      </c>
      <c r="CJ135" s="5">
        <f t="shared" si="94"/>
        <v>0</v>
      </c>
      <c r="CK135" s="5">
        <f t="shared" si="94"/>
        <v>0</v>
      </c>
      <c r="CL135" s="5">
        <f t="shared" si="94"/>
        <v>0</v>
      </c>
      <c r="CM135" s="5">
        <f t="shared" si="94"/>
        <v>0</v>
      </c>
      <c r="CN135" s="5">
        <f t="shared" si="94"/>
        <v>0</v>
      </c>
      <c r="CO135" s="5">
        <f t="shared" si="94"/>
        <v>0</v>
      </c>
      <c r="CP135" s="5">
        <f t="shared" ref="CP135:DM135" si="95">SUMIFS(CP$1:CP$130,$U$1:$U$130,"ВС'НР",$T$1:$T$130,"20220801",$S$1:$S$130,"Р")</f>
        <v>5.1400000000000001E-2</v>
      </c>
      <c r="CQ135" s="5">
        <f t="shared" si="95"/>
        <v>0</v>
      </c>
      <c r="CR135" s="5">
        <f t="shared" si="95"/>
        <v>0</v>
      </c>
      <c r="CS135" s="5">
        <f t="shared" si="95"/>
        <v>0</v>
      </c>
      <c r="CT135" s="5">
        <f t="shared" si="95"/>
        <v>0</v>
      </c>
      <c r="CU135" s="5">
        <f t="shared" si="95"/>
        <v>0</v>
      </c>
      <c r="CV135" s="5">
        <f t="shared" si="95"/>
        <v>0</v>
      </c>
      <c r="CW135" s="5">
        <f t="shared" si="95"/>
        <v>0</v>
      </c>
      <c r="CX135" s="5">
        <f t="shared" si="95"/>
        <v>164.35734000000002</v>
      </c>
      <c r="CY135" s="5">
        <f t="shared" si="95"/>
        <v>0</v>
      </c>
      <c r="CZ135" s="5">
        <f t="shared" si="95"/>
        <v>0</v>
      </c>
      <c r="DA135" s="5">
        <f t="shared" si="95"/>
        <v>0</v>
      </c>
      <c r="DB135" s="5">
        <f t="shared" si="95"/>
        <v>0</v>
      </c>
      <c r="DC135" s="5">
        <f t="shared" si="95"/>
        <v>0</v>
      </c>
      <c r="DD135" s="5">
        <f t="shared" si="95"/>
        <v>0</v>
      </c>
      <c r="DE135" s="5">
        <f t="shared" si="95"/>
        <v>0</v>
      </c>
      <c r="DF135" s="5">
        <f t="shared" si="95"/>
        <v>0</v>
      </c>
      <c r="DG135" s="5">
        <f t="shared" si="95"/>
        <v>0</v>
      </c>
      <c r="DH135" s="5">
        <f t="shared" si="95"/>
        <v>0</v>
      </c>
      <c r="DI135" s="5">
        <f t="shared" si="95"/>
        <v>0</v>
      </c>
      <c r="DJ135" s="5">
        <f t="shared" si="95"/>
        <v>0</v>
      </c>
      <c r="DK135" s="5">
        <f t="shared" si="95"/>
        <v>0</v>
      </c>
      <c r="DL135" s="5">
        <f t="shared" si="95"/>
        <v>0</v>
      </c>
      <c r="DM135" s="5">
        <f t="shared" si="95"/>
        <v>0</v>
      </c>
    </row>
    <row r="136" spans="1:117" ht="17.399999999999999" hidden="1">
      <c r="T136" s="3" t="s">
        <v>53</v>
      </c>
      <c r="U136" s="3" t="s">
        <v>58</v>
      </c>
      <c r="V136" s="5">
        <f t="shared" ref="V136:BA136" si="96">SUMIFS(V$1:V$130,$U$1:$U$130,"СП",$T$1:$T$130,"20220801",$S$1:$S$130,"Р")</f>
        <v>118.33728480000001</v>
      </c>
      <c r="W136" s="5">
        <f t="shared" si="96"/>
        <v>0</v>
      </c>
      <c r="X136" s="5">
        <f t="shared" si="96"/>
        <v>0</v>
      </c>
      <c r="Y136" s="5">
        <f t="shared" si="96"/>
        <v>0</v>
      </c>
      <c r="Z136" s="5">
        <f t="shared" si="96"/>
        <v>0</v>
      </c>
      <c r="AA136" s="5">
        <f t="shared" si="96"/>
        <v>0</v>
      </c>
      <c r="AB136" s="5">
        <f t="shared" si="96"/>
        <v>0</v>
      </c>
      <c r="AC136" s="5">
        <f t="shared" si="96"/>
        <v>0</v>
      </c>
      <c r="AD136" s="5">
        <f t="shared" si="96"/>
        <v>118.33728480000001</v>
      </c>
      <c r="AE136" s="5">
        <f t="shared" si="96"/>
        <v>0</v>
      </c>
      <c r="AF136" s="5">
        <f t="shared" si="96"/>
        <v>0</v>
      </c>
      <c r="AG136" s="5">
        <f t="shared" si="96"/>
        <v>0</v>
      </c>
      <c r="AH136" s="5">
        <f t="shared" si="96"/>
        <v>0</v>
      </c>
      <c r="AI136" s="5">
        <f t="shared" si="96"/>
        <v>0</v>
      </c>
      <c r="AJ136" s="5">
        <f t="shared" si="96"/>
        <v>0</v>
      </c>
      <c r="AK136" s="5">
        <f t="shared" si="96"/>
        <v>0</v>
      </c>
      <c r="AL136" s="5">
        <f t="shared" si="96"/>
        <v>0</v>
      </c>
      <c r="AM136" s="5">
        <f t="shared" si="96"/>
        <v>0</v>
      </c>
      <c r="AN136" s="5">
        <f t="shared" si="96"/>
        <v>0</v>
      </c>
      <c r="AO136" s="5">
        <f t="shared" si="96"/>
        <v>0</v>
      </c>
      <c r="AP136" s="5">
        <f t="shared" si="96"/>
        <v>0</v>
      </c>
      <c r="AQ136" s="5">
        <f t="shared" si="96"/>
        <v>0</v>
      </c>
      <c r="AR136" s="5">
        <f t="shared" si="96"/>
        <v>0</v>
      </c>
      <c r="AS136" s="5">
        <f t="shared" si="96"/>
        <v>0</v>
      </c>
      <c r="AT136" s="5">
        <f t="shared" si="96"/>
        <v>0</v>
      </c>
      <c r="AU136" s="5">
        <f t="shared" si="96"/>
        <v>0</v>
      </c>
      <c r="AV136" s="5">
        <f t="shared" si="96"/>
        <v>0</v>
      </c>
      <c r="AW136" s="5">
        <f t="shared" si="96"/>
        <v>0</v>
      </c>
      <c r="AX136" s="5">
        <f t="shared" si="96"/>
        <v>0</v>
      </c>
      <c r="AY136" s="5">
        <f t="shared" si="96"/>
        <v>0</v>
      </c>
      <c r="AZ136" s="5">
        <f t="shared" si="96"/>
        <v>0</v>
      </c>
      <c r="BA136" s="5">
        <f t="shared" si="96"/>
        <v>0</v>
      </c>
      <c r="BB136" s="5">
        <f t="shared" ref="BB136:CG136" si="97">SUMIFS(BB$1:BB$130,$U$1:$U$130,"СП",$T$1:$T$130,"20220801",$S$1:$S$130,"Р")</f>
        <v>0</v>
      </c>
      <c r="BC136" s="5">
        <f t="shared" si="97"/>
        <v>0</v>
      </c>
      <c r="BD136" s="5">
        <f t="shared" si="97"/>
        <v>0</v>
      </c>
      <c r="BE136" s="5">
        <f t="shared" si="97"/>
        <v>0</v>
      </c>
      <c r="BF136" s="5">
        <f t="shared" si="97"/>
        <v>0</v>
      </c>
      <c r="BG136" s="5">
        <f t="shared" si="97"/>
        <v>0</v>
      </c>
      <c r="BH136" s="5">
        <f t="shared" si="97"/>
        <v>0</v>
      </c>
      <c r="BI136" s="5">
        <f t="shared" si="97"/>
        <v>0</v>
      </c>
      <c r="BJ136" s="5">
        <f t="shared" si="97"/>
        <v>0</v>
      </c>
      <c r="BK136" s="5">
        <f t="shared" si="97"/>
        <v>0</v>
      </c>
      <c r="BL136" s="5">
        <f t="shared" si="97"/>
        <v>0</v>
      </c>
      <c r="BM136" s="5">
        <f t="shared" si="97"/>
        <v>0</v>
      </c>
      <c r="BN136" s="5">
        <f t="shared" si="97"/>
        <v>0</v>
      </c>
      <c r="BO136" s="5">
        <f t="shared" si="97"/>
        <v>0</v>
      </c>
      <c r="BP136" s="5">
        <f t="shared" si="97"/>
        <v>0</v>
      </c>
      <c r="BQ136" s="5">
        <f t="shared" si="97"/>
        <v>0</v>
      </c>
      <c r="BR136" s="5">
        <f t="shared" si="97"/>
        <v>0</v>
      </c>
      <c r="BS136" s="5">
        <f t="shared" si="97"/>
        <v>0</v>
      </c>
      <c r="BT136" s="5">
        <f t="shared" si="97"/>
        <v>0</v>
      </c>
      <c r="BU136" s="5">
        <f t="shared" si="97"/>
        <v>0</v>
      </c>
      <c r="BV136" s="5">
        <f t="shared" si="97"/>
        <v>0</v>
      </c>
      <c r="BW136" s="5">
        <f t="shared" si="97"/>
        <v>0</v>
      </c>
      <c r="BX136" s="5">
        <f t="shared" si="97"/>
        <v>0</v>
      </c>
      <c r="BY136" s="5">
        <f t="shared" si="97"/>
        <v>0</v>
      </c>
      <c r="BZ136" s="5">
        <f t="shared" si="97"/>
        <v>0</v>
      </c>
      <c r="CA136" s="5">
        <f t="shared" si="97"/>
        <v>0</v>
      </c>
      <c r="CB136" s="5">
        <f t="shared" si="97"/>
        <v>0</v>
      </c>
      <c r="CC136" s="5">
        <f t="shared" si="97"/>
        <v>0</v>
      </c>
      <c r="CD136" s="5">
        <f t="shared" si="97"/>
        <v>0</v>
      </c>
      <c r="CE136" s="5">
        <f t="shared" si="97"/>
        <v>0</v>
      </c>
      <c r="CF136" s="5">
        <f t="shared" si="97"/>
        <v>0</v>
      </c>
      <c r="CG136" s="5">
        <f t="shared" si="97"/>
        <v>0</v>
      </c>
      <c r="CH136" s="5">
        <f t="shared" ref="CH136:DM136" si="98">SUMIFS(CH$1:CH$130,$U$1:$U$130,"СП",$T$1:$T$130,"20220801",$S$1:$S$130,"Р")</f>
        <v>0</v>
      </c>
      <c r="CI136" s="5">
        <f t="shared" si="98"/>
        <v>0</v>
      </c>
      <c r="CJ136" s="5">
        <f t="shared" si="98"/>
        <v>0</v>
      </c>
      <c r="CK136" s="5">
        <f t="shared" si="98"/>
        <v>0</v>
      </c>
      <c r="CL136" s="5">
        <f t="shared" si="98"/>
        <v>0</v>
      </c>
      <c r="CM136" s="5">
        <f t="shared" si="98"/>
        <v>0</v>
      </c>
      <c r="CN136" s="5">
        <f t="shared" si="98"/>
        <v>0</v>
      </c>
      <c r="CO136" s="5">
        <f t="shared" si="98"/>
        <v>0</v>
      </c>
      <c r="CP136" s="5">
        <f t="shared" si="98"/>
        <v>0</v>
      </c>
      <c r="CQ136" s="5">
        <f t="shared" si="98"/>
        <v>0</v>
      </c>
      <c r="CR136" s="5">
        <f t="shared" si="98"/>
        <v>0</v>
      </c>
      <c r="CS136" s="5">
        <f t="shared" si="98"/>
        <v>0</v>
      </c>
      <c r="CT136" s="5">
        <f t="shared" si="98"/>
        <v>0</v>
      </c>
      <c r="CU136" s="5">
        <f t="shared" si="98"/>
        <v>0</v>
      </c>
      <c r="CV136" s="5">
        <f t="shared" si="98"/>
        <v>0</v>
      </c>
      <c r="CW136" s="5">
        <f t="shared" si="98"/>
        <v>0</v>
      </c>
      <c r="CX136" s="5">
        <f t="shared" si="98"/>
        <v>0</v>
      </c>
      <c r="CY136" s="5">
        <f t="shared" si="98"/>
        <v>0</v>
      </c>
      <c r="CZ136" s="5">
        <f t="shared" si="98"/>
        <v>0</v>
      </c>
      <c r="DA136" s="5">
        <f t="shared" si="98"/>
        <v>0</v>
      </c>
      <c r="DB136" s="5">
        <f t="shared" si="98"/>
        <v>0</v>
      </c>
      <c r="DC136" s="5">
        <f t="shared" si="98"/>
        <v>0</v>
      </c>
      <c r="DD136" s="5">
        <f t="shared" si="98"/>
        <v>0</v>
      </c>
      <c r="DE136" s="5">
        <f t="shared" si="98"/>
        <v>0</v>
      </c>
      <c r="DF136" s="5">
        <f t="shared" si="98"/>
        <v>0</v>
      </c>
      <c r="DG136" s="5">
        <f t="shared" si="98"/>
        <v>0</v>
      </c>
      <c r="DH136" s="5">
        <f t="shared" si="98"/>
        <v>0</v>
      </c>
      <c r="DI136" s="5">
        <f t="shared" si="98"/>
        <v>0</v>
      </c>
      <c r="DJ136" s="5">
        <f t="shared" si="98"/>
        <v>0</v>
      </c>
      <c r="DK136" s="5">
        <f t="shared" si="98"/>
        <v>0</v>
      </c>
      <c r="DL136" s="5">
        <f t="shared" si="98"/>
        <v>0</v>
      </c>
      <c r="DM136" s="5">
        <f t="shared" si="98"/>
        <v>0</v>
      </c>
    </row>
    <row r="137" spans="1:117" ht="17.399999999999999" hidden="1">
      <c r="T137" s="3" t="s">
        <v>53</v>
      </c>
      <c r="U137" s="3" t="s">
        <v>103</v>
      </c>
      <c r="AD137" s="5">
        <f t="shared" ref="AD137:BI137" si="99">SUMIFS(AD$1:AD$130,$U$1:$U$130,"ВС'СП",$T$1:$T$130,"20220801",$S$1:$S$130,"Р")</f>
        <v>526.67767900000013</v>
      </c>
      <c r="AE137" s="5">
        <f t="shared" si="99"/>
        <v>0</v>
      </c>
      <c r="AF137" s="5">
        <f t="shared" si="99"/>
        <v>0</v>
      </c>
      <c r="AG137" s="5">
        <f t="shared" si="99"/>
        <v>0</v>
      </c>
      <c r="AH137" s="5">
        <f t="shared" si="99"/>
        <v>0</v>
      </c>
      <c r="AI137" s="5">
        <f t="shared" si="99"/>
        <v>0</v>
      </c>
      <c r="AJ137" s="5">
        <f t="shared" si="99"/>
        <v>0</v>
      </c>
      <c r="AK137" s="5">
        <f t="shared" si="99"/>
        <v>0</v>
      </c>
      <c r="AL137" s="5">
        <f t="shared" si="99"/>
        <v>145.35048399999999</v>
      </c>
      <c r="AM137" s="5">
        <f t="shared" si="99"/>
        <v>0</v>
      </c>
      <c r="AN137" s="5">
        <f t="shared" si="99"/>
        <v>0</v>
      </c>
      <c r="AO137" s="5">
        <f t="shared" si="99"/>
        <v>0</v>
      </c>
      <c r="AP137" s="5">
        <f t="shared" si="99"/>
        <v>0</v>
      </c>
      <c r="AQ137" s="5">
        <f t="shared" si="99"/>
        <v>0</v>
      </c>
      <c r="AR137" s="5">
        <f t="shared" si="99"/>
        <v>0</v>
      </c>
      <c r="AS137" s="5">
        <f t="shared" si="99"/>
        <v>0</v>
      </c>
      <c r="AT137" s="5">
        <f t="shared" si="99"/>
        <v>63.607500000000002</v>
      </c>
      <c r="AU137" s="5">
        <f t="shared" si="99"/>
        <v>0</v>
      </c>
      <c r="AV137" s="5">
        <f t="shared" si="99"/>
        <v>0</v>
      </c>
      <c r="AW137" s="5">
        <f t="shared" si="99"/>
        <v>0</v>
      </c>
      <c r="AX137" s="5">
        <f t="shared" si="99"/>
        <v>0</v>
      </c>
      <c r="AY137" s="5">
        <f t="shared" si="99"/>
        <v>0</v>
      </c>
      <c r="AZ137" s="5">
        <f t="shared" si="99"/>
        <v>0</v>
      </c>
      <c r="BA137" s="5">
        <f t="shared" si="99"/>
        <v>0</v>
      </c>
      <c r="BB137" s="5">
        <f t="shared" si="99"/>
        <v>44.600644000000003</v>
      </c>
      <c r="BC137" s="5">
        <f t="shared" si="99"/>
        <v>0</v>
      </c>
      <c r="BD137" s="5">
        <f t="shared" si="99"/>
        <v>0</v>
      </c>
      <c r="BE137" s="5">
        <f t="shared" si="99"/>
        <v>0</v>
      </c>
      <c r="BF137" s="5">
        <f t="shared" si="99"/>
        <v>0</v>
      </c>
      <c r="BG137" s="5">
        <f t="shared" si="99"/>
        <v>0</v>
      </c>
      <c r="BH137" s="5">
        <f t="shared" si="99"/>
        <v>0</v>
      </c>
      <c r="BI137" s="5">
        <f t="shared" si="99"/>
        <v>0</v>
      </c>
      <c r="BJ137" s="5">
        <f t="shared" ref="BJ137:CO137" si="100">SUMIFS(BJ$1:BJ$130,$U$1:$U$130,"ВС'СП",$T$1:$T$130,"20220801",$S$1:$S$130,"Р")</f>
        <v>19.006855999999999</v>
      </c>
      <c r="BK137" s="5">
        <f t="shared" si="100"/>
        <v>0</v>
      </c>
      <c r="BL137" s="5">
        <f t="shared" si="100"/>
        <v>0</v>
      </c>
      <c r="BM137" s="5">
        <f t="shared" si="100"/>
        <v>0</v>
      </c>
      <c r="BN137" s="5">
        <f t="shared" si="100"/>
        <v>0</v>
      </c>
      <c r="BO137" s="5">
        <f t="shared" si="100"/>
        <v>0</v>
      </c>
      <c r="BP137" s="5">
        <f t="shared" si="100"/>
        <v>0</v>
      </c>
      <c r="BQ137" s="5">
        <f t="shared" si="100"/>
        <v>0</v>
      </c>
      <c r="BR137" s="5">
        <f t="shared" si="100"/>
        <v>30.094349999999999</v>
      </c>
      <c r="BS137" s="5">
        <f t="shared" si="100"/>
        <v>0</v>
      </c>
      <c r="BT137" s="5">
        <f t="shared" si="100"/>
        <v>0</v>
      </c>
      <c r="BU137" s="5">
        <f t="shared" si="100"/>
        <v>0</v>
      </c>
      <c r="BV137" s="5">
        <f t="shared" si="100"/>
        <v>0</v>
      </c>
      <c r="BW137" s="5">
        <f t="shared" si="100"/>
        <v>0</v>
      </c>
      <c r="BX137" s="5">
        <f t="shared" si="100"/>
        <v>0</v>
      </c>
      <c r="BY137" s="5">
        <f t="shared" si="100"/>
        <v>0</v>
      </c>
      <c r="BZ137" s="5">
        <f t="shared" si="100"/>
        <v>0</v>
      </c>
      <c r="CA137" s="5">
        <f t="shared" si="100"/>
        <v>0</v>
      </c>
      <c r="CB137" s="5">
        <f t="shared" si="100"/>
        <v>0</v>
      </c>
      <c r="CC137" s="5">
        <f t="shared" si="100"/>
        <v>0</v>
      </c>
      <c r="CD137" s="5">
        <f t="shared" si="100"/>
        <v>0</v>
      </c>
      <c r="CE137" s="5">
        <f t="shared" si="100"/>
        <v>0</v>
      </c>
      <c r="CF137" s="5">
        <f t="shared" si="100"/>
        <v>0</v>
      </c>
      <c r="CG137" s="5">
        <f t="shared" si="100"/>
        <v>0</v>
      </c>
      <c r="CH137" s="5">
        <f t="shared" si="100"/>
        <v>0.56400000000000006</v>
      </c>
      <c r="CI137" s="5">
        <f t="shared" si="100"/>
        <v>0</v>
      </c>
      <c r="CJ137" s="5">
        <f t="shared" si="100"/>
        <v>0</v>
      </c>
      <c r="CK137" s="5">
        <f t="shared" si="100"/>
        <v>0</v>
      </c>
      <c r="CL137" s="5">
        <f t="shared" si="100"/>
        <v>0</v>
      </c>
      <c r="CM137" s="5">
        <f t="shared" si="100"/>
        <v>0</v>
      </c>
      <c r="CN137" s="5">
        <f t="shared" si="100"/>
        <v>0</v>
      </c>
      <c r="CO137" s="5">
        <f t="shared" si="100"/>
        <v>0</v>
      </c>
      <c r="CP137" s="5">
        <f t="shared" ref="CP137:DM137" si="101">SUMIFS(CP$1:CP$130,$U$1:$U$130,"ВС'СП",$T$1:$T$130,"20220801",$S$1:$S$130,"Р")</f>
        <v>5.1400000000000001E-2</v>
      </c>
      <c r="CQ137" s="5">
        <f t="shared" si="101"/>
        <v>0</v>
      </c>
      <c r="CR137" s="5">
        <f t="shared" si="101"/>
        <v>0</v>
      </c>
      <c r="CS137" s="5">
        <f t="shared" si="101"/>
        <v>0</v>
      </c>
      <c r="CT137" s="5">
        <f t="shared" si="101"/>
        <v>0</v>
      </c>
      <c r="CU137" s="5">
        <f t="shared" si="101"/>
        <v>0</v>
      </c>
      <c r="CV137" s="5">
        <f t="shared" si="101"/>
        <v>0</v>
      </c>
      <c r="CW137" s="5">
        <f t="shared" si="101"/>
        <v>0</v>
      </c>
      <c r="CX137" s="5">
        <f t="shared" si="101"/>
        <v>164.35734000000002</v>
      </c>
      <c r="CY137" s="5">
        <f t="shared" si="101"/>
        <v>0</v>
      </c>
      <c r="CZ137" s="5">
        <f t="shared" si="101"/>
        <v>0</v>
      </c>
      <c r="DA137" s="5">
        <f t="shared" si="101"/>
        <v>0</v>
      </c>
      <c r="DB137" s="5">
        <f t="shared" si="101"/>
        <v>0</v>
      </c>
      <c r="DC137" s="5">
        <f t="shared" si="101"/>
        <v>0</v>
      </c>
      <c r="DD137" s="5">
        <f t="shared" si="101"/>
        <v>0</v>
      </c>
      <c r="DE137" s="5">
        <f t="shared" si="101"/>
        <v>0</v>
      </c>
      <c r="DF137" s="5">
        <f t="shared" si="101"/>
        <v>0</v>
      </c>
      <c r="DG137" s="5">
        <f t="shared" si="101"/>
        <v>0</v>
      </c>
      <c r="DH137" s="5">
        <f t="shared" si="101"/>
        <v>0</v>
      </c>
      <c r="DI137" s="5">
        <f t="shared" si="101"/>
        <v>0</v>
      </c>
      <c r="DJ137" s="5">
        <f t="shared" si="101"/>
        <v>0</v>
      </c>
      <c r="DK137" s="5">
        <f t="shared" si="101"/>
        <v>0</v>
      </c>
      <c r="DL137" s="5">
        <f t="shared" si="101"/>
        <v>0</v>
      </c>
      <c r="DM137" s="5">
        <f t="shared" si="101"/>
        <v>0</v>
      </c>
    </row>
    <row r="138" spans="1:117" ht="17.399999999999999" hidden="1">
      <c r="T138" s="3" t="s">
        <v>53</v>
      </c>
      <c r="U138" s="3" t="s">
        <v>60</v>
      </c>
      <c r="V138" s="5">
        <f t="shared" ref="V138:BA138" si="102">SUMIFS(V$1:V$130,$U$1:$U$130,"НДС",$T$1:$T$130,"20220801",$S$1:$S$130,"Р")</f>
        <v>105.3355358</v>
      </c>
      <c r="W138" s="5">
        <f t="shared" si="102"/>
        <v>0</v>
      </c>
      <c r="X138" s="5">
        <f t="shared" si="102"/>
        <v>0</v>
      </c>
      <c r="Y138" s="5">
        <f t="shared" si="102"/>
        <v>0</v>
      </c>
      <c r="Z138" s="5">
        <f t="shared" si="102"/>
        <v>0</v>
      </c>
      <c r="AA138" s="5">
        <f t="shared" si="102"/>
        <v>0</v>
      </c>
      <c r="AB138" s="5">
        <f t="shared" si="102"/>
        <v>0</v>
      </c>
      <c r="AC138" s="5">
        <f t="shared" si="102"/>
        <v>0</v>
      </c>
      <c r="AD138" s="5">
        <f t="shared" si="102"/>
        <v>105.3355358</v>
      </c>
      <c r="AE138" s="5">
        <f t="shared" si="102"/>
        <v>0</v>
      </c>
      <c r="AF138" s="5">
        <f t="shared" si="102"/>
        <v>0</v>
      </c>
      <c r="AG138" s="5">
        <f t="shared" si="102"/>
        <v>0</v>
      </c>
      <c r="AH138" s="5">
        <f t="shared" si="102"/>
        <v>0</v>
      </c>
      <c r="AI138" s="5">
        <f t="shared" si="102"/>
        <v>0</v>
      </c>
      <c r="AJ138" s="5">
        <f t="shared" si="102"/>
        <v>0</v>
      </c>
      <c r="AK138" s="5">
        <f t="shared" si="102"/>
        <v>0</v>
      </c>
      <c r="AL138" s="5">
        <f t="shared" si="102"/>
        <v>0</v>
      </c>
      <c r="AM138" s="5">
        <f t="shared" si="102"/>
        <v>0</v>
      </c>
      <c r="AN138" s="5">
        <f t="shared" si="102"/>
        <v>0</v>
      </c>
      <c r="AO138" s="5">
        <f t="shared" si="102"/>
        <v>0</v>
      </c>
      <c r="AP138" s="5">
        <f t="shared" si="102"/>
        <v>0</v>
      </c>
      <c r="AQ138" s="5">
        <f t="shared" si="102"/>
        <v>0</v>
      </c>
      <c r="AR138" s="5">
        <f t="shared" si="102"/>
        <v>0</v>
      </c>
      <c r="AS138" s="5">
        <f t="shared" si="102"/>
        <v>0</v>
      </c>
      <c r="AT138" s="5">
        <f t="shared" si="102"/>
        <v>0</v>
      </c>
      <c r="AU138" s="5">
        <f t="shared" si="102"/>
        <v>0</v>
      </c>
      <c r="AV138" s="5">
        <f t="shared" si="102"/>
        <v>0</v>
      </c>
      <c r="AW138" s="5">
        <f t="shared" si="102"/>
        <v>0</v>
      </c>
      <c r="AX138" s="5">
        <f t="shared" si="102"/>
        <v>0</v>
      </c>
      <c r="AY138" s="5">
        <f t="shared" si="102"/>
        <v>0</v>
      </c>
      <c r="AZ138" s="5">
        <f t="shared" si="102"/>
        <v>0</v>
      </c>
      <c r="BA138" s="5">
        <f t="shared" si="102"/>
        <v>0</v>
      </c>
      <c r="BB138" s="5">
        <f t="shared" ref="BB138:CG138" si="103">SUMIFS(BB$1:BB$130,$U$1:$U$130,"НДС",$T$1:$T$130,"20220801",$S$1:$S$130,"Р")</f>
        <v>0</v>
      </c>
      <c r="BC138" s="5">
        <f t="shared" si="103"/>
        <v>0</v>
      </c>
      <c r="BD138" s="5">
        <f t="shared" si="103"/>
        <v>0</v>
      </c>
      <c r="BE138" s="5">
        <f t="shared" si="103"/>
        <v>0</v>
      </c>
      <c r="BF138" s="5">
        <f t="shared" si="103"/>
        <v>0</v>
      </c>
      <c r="BG138" s="5">
        <f t="shared" si="103"/>
        <v>0</v>
      </c>
      <c r="BH138" s="5">
        <f t="shared" si="103"/>
        <v>0</v>
      </c>
      <c r="BI138" s="5">
        <f t="shared" si="103"/>
        <v>0</v>
      </c>
      <c r="BJ138" s="5">
        <f t="shared" si="103"/>
        <v>0</v>
      </c>
      <c r="BK138" s="5">
        <f t="shared" si="103"/>
        <v>0</v>
      </c>
      <c r="BL138" s="5">
        <f t="shared" si="103"/>
        <v>0</v>
      </c>
      <c r="BM138" s="5">
        <f t="shared" si="103"/>
        <v>0</v>
      </c>
      <c r="BN138" s="5">
        <f t="shared" si="103"/>
        <v>0</v>
      </c>
      <c r="BO138" s="5">
        <f t="shared" si="103"/>
        <v>0</v>
      </c>
      <c r="BP138" s="5">
        <f t="shared" si="103"/>
        <v>0</v>
      </c>
      <c r="BQ138" s="5">
        <f t="shared" si="103"/>
        <v>0</v>
      </c>
      <c r="BR138" s="5">
        <f t="shared" si="103"/>
        <v>0</v>
      </c>
      <c r="BS138" s="5">
        <f t="shared" si="103"/>
        <v>0</v>
      </c>
      <c r="BT138" s="5">
        <f t="shared" si="103"/>
        <v>0</v>
      </c>
      <c r="BU138" s="5">
        <f t="shared" si="103"/>
        <v>0</v>
      </c>
      <c r="BV138" s="5">
        <f t="shared" si="103"/>
        <v>0</v>
      </c>
      <c r="BW138" s="5">
        <f t="shared" si="103"/>
        <v>0</v>
      </c>
      <c r="BX138" s="5">
        <f t="shared" si="103"/>
        <v>0</v>
      </c>
      <c r="BY138" s="5">
        <f t="shared" si="103"/>
        <v>0</v>
      </c>
      <c r="BZ138" s="5">
        <f t="shared" si="103"/>
        <v>0</v>
      </c>
      <c r="CA138" s="5">
        <f t="shared" si="103"/>
        <v>0</v>
      </c>
      <c r="CB138" s="5">
        <f t="shared" si="103"/>
        <v>0</v>
      </c>
      <c r="CC138" s="5">
        <f t="shared" si="103"/>
        <v>0</v>
      </c>
      <c r="CD138" s="5">
        <f t="shared" si="103"/>
        <v>0</v>
      </c>
      <c r="CE138" s="5">
        <f t="shared" si="103"/>
        <v>0</v>
      </c>
      <c r="CF138" s="5">
        <f t="shared" si="103"/>
        <v>0</v>
      </c>
      <c r="CG138" s="5">
        <f t="shared" si="103"/>
        <v>0</v>
      </c>
      <c r="CH138" s="5">
        <f t="shared" ref="CH138:DM138" si="104">SUMIFS(CH$1:CH$130,$U$1:$U$130,"НДС",$T$1:$T$130,"20220801",$S$1:$S$130,"Р")</f>
        <v>0</v>
      </c>
      <c r="CI138" s="5">
        <f t="shared" si="104"/>
        <v>0</v>
      </c>
      <c r="CJ138" s="5">
        <f t="shared" si="104"/>
        <v>0</v>
      </c>
      <c r="CK138" s="5">
        <f t="shared" si="104"/>
        <v>0</v>
      </c>
      <c r="CL138" s="5">
        <f t="shared" si="104"/>
        <v>0</v>
      </c>
      <c r="CM138" s="5">
        <f t="shared" si="104"/>
        <v>0</v>
      </c>
      <c r="CN138" s="5">
        <f t="shared" si="104"/>
        <v>0</v>
      </c>
      <c r="CO138" s="5">
        <f t="shared" si="104"/>
        <v>0</v>
      </c>
      <c r="CP138" s="5">
        <f t="shared" si="104"/>
        <v>0</v>
      </c>
      <c r="CQ138" s="5">
        <f t="shared" si="104"/>
        <v>0</v>
      </c>
      <c r="CR138" s="5">
        <f t="shared" si="104"/>
        <v>0</v>
      </c>
      <c r="CS138" s="5">
        <f t="shared" si="104"/>
        <v>0</v>
      </c>
      <c r="CT138" s="5">
        <f t="shared" si="104"/>
        <v>0</v>
      </c>
      <c r="CU138" s="5">
        <f t="shared" si="104"/>
        <v>0</v>
      </c>
      <c r="CV138" s="5">
        <f t="shared" si="104"/>
        <v>0</v>
      </c>
      <c r="CW138" s="5">
        <f t="shared" si="104"/>
        <v>0</v>
      </c>
      <c r="CX138" s="5">
        <f t="shared" si="104"/>
        <v>0</v>
      </c>
      <c r="CY138" s="5">
        <f t="shared" si="104"/>
        <v>0</v>
      </c>
      <c r="CZ138" s="5">
        <f t="shared" si="104"/>
        <v>0</v>
      </c>
      <c r="DA138" s="5">
        <f t="shared" si="104"/>
        <v>0</v>
      </c>
      <c r="DB138" s="5">
        <f t="shared" si="104"/>
        <v>0</v>
      </c>
      <c r="DC138" s="5">
        <f t="shared" si="104"/>
        <v>0</v>
      </c>
      <c r="DD138" s="5">
        <f t="shared" si="104"/>
        <v>0</v>
      </c>
      <c r="DE138" s="5">
        <f t="shared" si="104"/>
        <v>0</v>
      </c>
      <c r="DF138" s="5">
        <f t="shared" si="104"/>
        <v>0</v>
      </c>
      <c r="DG138" s="5">
        <f t="shared" si="104"/>
        <v>0</v>
      </c>
      <c r="DH138" s="5">
        <f t="shared" si="104"/>
        <v>0</v>
      </c>
      <c r="DI138" s="5">
        <f t="shared" si="104"/>
        <v>0</v>
      </c>
      <c r="DJ138" s="5">
        <f t="shared" si="104"/>
        <v>0</v>
      </c>
      <c r="DK138" s="5">
        <f t="shared" si="104"/>
        <v>0</v>
      </c>
      <c r="DL138" s="5">
        <f t="shared" si="104"/>
        <v>0</v>
      </c>
      <c r="DM138" s="5">
        <f t="shared" si="104"/>
        <v>0</v>
      </c>
    </row>
    <row r="139" spans="1:117" ht="17.399999999999999" hidden="1">
      <c r="T139" s="3" t="s">
        <v>53</v>
      </c>
      <c r="U139" s="3" t="s">
        <v>104</v>
      </c>
      <c r="AD139" s="5">
        <f t="shared" ref="AD139:BI139" si="105">SUMIFS(AD$1:AD$130,$U$1:$U$130,"ВС'НДС",$T$1:$T$130,"20220801",$S$1:$S$130,"Р")</f>
        <v>632.01321480000013</v>
      </c>
      <c r="AE139" s="5">
        <f t="shared" si="105"/>
        <v>0</v>
      </c>
      <c r="AF139" s="5">
        <f t="shared" si="105"/>
        <v>0</v>
      </c>
      <c r="AG139" s="5">
        <f t="shared" si="105"/>
        <v>0</v>
      </c>
      <c r="AH139" s="5">
        <f t="shared" si="105"/>
        <v>0</v>
      </c>
      <c r="AI139" s="5">
        <f t="shared" si="105"/>
        <v>0</v>
      </c>
      <c r="AJ139" s="5">
        <f t="shared" si="105"/>
        <v>0</v>
      </c>
      <c r="AK139" s="5">
        <f t="shared" si="105"/>
        <v>0</v>
      </c>
      <c r="AL139" s="5">
        <f t="shared" si="105"/>
        <v>145.35048399999999</v>
      </c>
      <c r="AM139" s="5">
        <f t="shared" si="105"/>
        <v>0</v>
      </c>
      <c r="AN139" s="5">
        <f t="shared" si="105"/>
        <v>0</v>
      </c>
      <c r="AO139" s="5">
        <f t="shared" si="105"/>
        <v>0</v>
      </c>
      <c r="AP139" s="5">
        <f t="shared" si="105"/>
        <v>0</v>
      </c>
      <c r="AQ139" s="5">
        <f t="shared" si="105"/>
        <v>0</v>
      </c>
      <c r="AR139" s="5">
        <f t="shared" si="105"/>
        <v>0</v>
      </c>
      <c r="AS139" s="5">
        <f t="shared" si="105"/>
        <v>0</v>
      </c>
      <c r="AT139" s="5">
        <f t="shared" si="105"/>
        <v>63.607500000000002</v>
      </c>
      <c r="AU139" s="5">
        <f t="shared" si="105"/>
        <v>0</v>
      </c>
      <c r="AV139" s="5">
        <f t="shared" si="105"/>
        <v>0</v>
      </c>
      <c r="AW139" s="5">
        <f t="shared" si="105"/>
        <v>0</v>
      </c>
      <c r="AX139" s="5">
        <f t="shared" si="105"/>
        <v>0</v>
      </c>
      <c r="AY139" s="5">
        <f t="shared" si="105"/>
        <v>0</v>
      </c>
      <c r="AZ139" s="5">
        <f t="shared" si="105"/>
        <v>0</v>
      </c>
      <c r="BA139" s="5">
        <f t="shared" si="105"/>
        <v>0</v>
      </c>
      <c r="BB139" s="5">
        <f t="shared" si="105"/>
        <v>44.600644000000003</v>
      </c>
      <c r="BC139" s="5">
        <f t="shared" si="105"/>
        <v>0</v>
      </c>
      <c r="BD139" s="5">
        <f t="shared" si="105"/>
        <v>0</v>
      </c>
      <c r="BE139" s="5">
        <f t="shared" si="105"/>
        <v>0</v>
      </c>
      <c r="BF139" s="5">
        <f t="shared" si="105"/>
        <v>0</v>
      </c>
      <c r="BG139" s="5">
        <f t="shared" si="105"/>
        <v>0</v>
      </c>
      <c r="BH139" s="5">
        <f t="shared" si="105"/>
        <v>0</v>
      </c>
      <c r="BI139" s="5">
        <f t="shared" si="105"/>
        <v>0</v>
      </c>
      <c r="BJ139" s="5">
        <f t="shared" ref="BJ139:CO139" si="106">SUMIFS(BJ$1:BJ$130,$U$1:$U$130,"ВС'НДС",$T$1:$T$130,"20220801",$S$1:$S$130,"Р")</f>
        <v>19.006855999999999</v>
      </c>
      <c r="BK139" s="5">
        <f t="shared" si="106"/>
        <v>0</v>
      </c>
      <c r="BL139" s="5">
        <f t="shared" si="106"/>
        <v>0</v>
      </c>
      <c r="BM139" s="5">
        <f t="shared" si="106"/>
        <v>0</v>
      </c>
      <c r="BN139" s="5">
        <f t="shared" si="106"/>
        <v>0</v>
      </c>
      <c r="BO139" s="5">
        <f t="shared" si="106"/>
        <v>0</v>
      </c>
      <c r="BP139" s="5">
        <f t="shared" si="106"/>
        <v>0</v>
      </c>
      <c r="BQ139" s="5">
        <f t="shared" si="106"/>
        <v>0</v>
      </c>
      <c r="BR139" s="5">
        <f t="shared" si="106"/>
        <v>30.094349999999999</v>
      </c>
      <c r="BS139" s="5">
        <f t="shared" si="106"/>
        <v>0</v>
      </c>
      <c r="BT139" s="5">
        <f t="shared" si="106"/>
        <v>0</v>
      </c>
      <c r="BU139" s="5">
        <f t="shared" si="106"/>
        <v>0</v>
      </c>
      <c r="BV139" s="5">
        <f t="shared" si="106"/>
        <v>0</v>
      </c>
      <c r="BW139" s="5">
        <f t="shared" si="106"/>
        <v>0</v>
      </c>
      <c r="BX139" s="5">
        <f t="shared" si="106"/>
        <v>0</v>
      </c>
      <c r="BY139" s="5">
        <f t="shared" si="106"/>
        <v>0</v>
      </c>
      <c r="BZ139" s="5">
        <f t="shared" si="106"/>
        <v>0</v>
      </c>
      <c r="CA139" s="5">
        <f t="shared" si="106"/>
        <v>0</v>
      </c>
      <c r="CB139" s="5">
        <f t="shared" si="106"/>
        <v>0</v>
      </c>
      <c r="CC139" s="5">
        <f t="shared" si="106"/>
        <v>0</v>
      </c>
      <c r="CD139" s="5">
        <f t="shared" si="106"/>
        <v>0</v>
      </c>
      <c r="CE139" s="5">
        <f t="shared" si="106"/>
        <v>0</v>
      </c>
      <c r="CF139" s="5">
        <f t="shared" si="106"/>
        <v>0</v>
      </c>
      <c r="CG139" s="5">
        <f t="shared" si="106"/>
        <v>0</v>
      </c>
      <c r="CH139" s="5">
        <f t="shared" si="106"/>
        <v>0.56400000000000006</v>
      </c>
      <c r="CI139" s="5">
        <f t="shared" si="106"/>
        <v>0</v>
      </c>
      <c r="CJ139" s="5">
        <f t="shared" si="106"/>
        <v>0</v>
      </c>
      <c r="CK139" s="5">
        <f t="shared" si="106"/>
        <v>0</v>
      </c>
      <c r="CL139" s="5">
        <f t="shared" si="106"/>
        <v>0</v>
      </c>
      <c r="CM139" s="5">
        <f t="shared" si="106"/>
        <v>0</v>
      </c>
      <c r="CN139" s="5">
        <f t="shared" si="106"/>
        <v>0</v>
      </c>
      <c r="CO139" s="5">
        <f t="shared" si="106"/>
        <v>0</v>
      </c>
      <c r="CP139" s="5">
        <f t="shared" ref="CP139:DM139" si="107">SUMIFS(CP$1:CP$130,$U$1:$U$130,"ВС'НДС",$T$1:$T$130,"20220801",$S$1:$S$130,"Р")</f>
        <v>5.1400000000000001E-2</v>
      </c>
      <c r="CQ139" s="5">
        <f t="shared" si="107"/>
        <v>0</v>
      </c>
      <c r="CR139" s="5">
        <f t="shared" si="107"/>
        <v>0</v>
      </c>
      <c r="CS139" s="5">
        <f t="shared" si="107"/>
        <v>0</v>
      </c>
      <c r="CT139" s="5">
        <f t="shared" si="107"/>
        <v>0</v>
      </c>
      <c r="CU139" s="5">
        <f t="shared" si="107"/>
        <v>0</v>
      </c>
      <c r="CV139" s="5">
        <f t="shared" si="107"/>
        <v>0</v>
      </c>
      <c r="CW139" s="5">
        <f t="shared" si="107"/>
        <v>0</v>
      </c>
      <c r="CX139" s="5">
        <f t="shared" si="107"/>
        <v>164.35734000000002</v>
      </c>
      <c r="CY139" s="5">
        <f t="shared" si="107"/>
        <v>0</v>
      </c>
      <c r="CZ139" s="5">
        <f t="shared" si="107"/>
        <v>0</v>
      </c>
      <c r="DA139" s="5">
        <f t="shared" si="107"/>
        <v>0</v>
      </c>
      <c r="DB139" s="5">
        <f t="shared" si="107"/>
        <v>0</v>
      </c>
      <c r="DC139" s="5">
        <f t="shared" si="107"/>
        <v>0</v>
      </c>
      <c r="DD139" s="5">
        <f t="shared" si="107"/>
        <v>0</v>
      </c>
      <c r="DE139" s="5">
        <f t="shared" si="107"/>
        <v>0</v>
      </c>
      <c r="DF139" s="5">
        <f t="shared" si="107"/>
        <v>0</v>
      </c>
      <c r="DG139" s="5">
        <f t="shared" si="107"/>
        <v>0</v>
      </c>
      <c r="DH139" s="5">
        <f t="shared" si="107"/>
        <v>0</v>
      </c>
      <c r="DI139" s="5">
        <f t="shared" si="107"/>
        <v>0</v>
      </c>
      <c r="DJ139" s="5">
        <f t="shared" si="107"/>
        <v>0</v>
      </c>
      <c r="DK139" s="5">
        <f t="shared" si="107"/>
        <v>0</v>
      </c>
      <c r="DL139" s="5">
        <f t="shared" si="107"/>
        <v>0</v>
      </c>
      <c r="DM139" s="5">
        <f t="shared" si="107"/>
        <v>0</v>
      </c>
    </row>
    <row r="140" spans="1:117" ht="13.8">
      <c r="A140" s="16"/>
      <c r="B140" s="16"/>
      <c r="C140" s="33" t="s">
        <v>105</v>
      </c>
      <c r="D140" s="33"/>
      <c r="E140" s="33"/>
      <c r="F140" s="33"/>
      <c r="G140" s="33"/>
      <c r="H140" s="33"/>
      <c r="I140" s="33"/>
      <c r="J140" s="17"/>
      <c r="K140" s="17"/>
      <c r="L140" s="17"/>
    </row>
    <row r="141" spans="1:117" ht="12">
      <c r="A141" s="18"/>
      <c r="B141" s="18"/>
      <c r="C141" s="34" t="s">
        <v>106</v>
      </c>
      <c r="D141" s="34"/>
      <c r="E141" s="34"/>
      <c r="F141" s="34"/>
      <c r="G141" s="34"/>
      <c r="H141" s="34"/>
      <c r="I141" s="34"/>
      <c r="J141" s="10">
        <f>SUM(J142:J146)</f>
        <v>14.0083</v>
      </c>
      <c r="K141" s="10"/>
      <c r="L141" s="9">
        <f>SUM(L142:L146)</f>
        <v>239.052334</v>
      </c>
    </row>
    <row r="142" spans="1:117" ht="12">
      <c r="A142" s="18"/>
      <c r="B142" s="18"/>
      <c r="C142" s="35" t="s">
        <v>107</v>
      </c>
      <c r="D142" s="35"/>
      <c r="E142" s="35"/>
      <c r="F142" s="35"/>
      <c r="G142" s="35"/>
      <c r="H142" s="35"/>
      <c r="I142" s="35"/>
      <c r="J142" s="18"/>
      <c r="K142" s="18"/>
      <c r="L142" s="18"/>
    </row>
    <row r="143" spans="1:117" ht="12">
      <c r="A143" s="18"/>
      <c r="B143" s="18"/>
      <c r="C143" s="27" t="s">
        <v>108</v>
      </c>
      <c r="D143" s="27"/>
      <c r="E143" s="27"/>
      <c r="F143" s="27"/>
      <c r="G143" s="27"/>
      <c r="H143" s="27"/>
      <c r="I143" s="27"/>
      <c r="J143" s="10">
        <f>SUMIF($M$1:$M142,"оз",J$1:J142)</f>
        <v>4.5593000000000004</v>
      </c>
      <c r="K143" s="10">
        <f>IF(J143*L143=0,"",L143/J143)</f>
        <v>31.879999999999995</v>
      </c>
      <c r="L143" s="9">
        <f>SUMIF($M$1:$M142,"оз",L$1:L142)</f>
        <v>145.35048399999999</v>
      </c>
    </row>
    <row r="144" spans="1:117" ht="12">
      <c r="A144" s="18"/>
      <c r="B144" s="18"/>
      <c r="C144" s="27" t="s">
        <v>109</v>
      </c>
      <c r="D144" s="27"/>
      <c r="E144" s="27"/>
      <c r="F144" s="27"/>
      <c r="G144" s="27"/>
      <c r="H144" s="27"/>
      <c r="I144" s="27"/>
      <c r="J144" s="10">
        <f>SUMIF($M$1:$M143,"эм",J$1:J143)</f>
        <v>5.6539999999999999</v>
      </c>
      <c r="K144" s="10">
        <f>IF(J144*L144=0,"",L144/J144)</f>
        <v>11.25</v>
      </c>
      <c r="L144" s="9">
        <f>SUMIF($M$1:$M143,"эм",L$1:L143)</f>
        <v>63.607500000000002</v>
      </c>
    </row>
    <row r="145" spans="1:12" ht="12">
      <c r="A145" s="18"/>
      <c r="B145" s="18"/>
      <c r="C145" s="27" t="s">
        <v>110</v>
      </c>
      <c r="D145" s="27"/>
      <c r="E145" s="27"/>
      <c r="F145" s="27"/>
      <c r="G145" s="27"/>
      <c r="H145" s="27"/>
      <c r="I145" s="27"/>
      <c r="J145" s="10">
        <f>SUMIF($M$1:$M144,"мр",J$1:J144)+SUMIF($M$1:$M144,"мр_тек",J$1:J144)</f>
        <v>3.7950000000000004</v>
      </c>
      <c r="K145" s="10">
        <f>IF(J145*L145=0,"",L145/J145)</f>
        <v>7.9299999999999988</v>
      </c>
      <c r="L145" s="9">
        <f>SUMIF($M$1:$M144,"мр",L$1:L144)+SUMIF($M$1:$M144,"мр_тек",L$1:L144)</f>
        <v>30.094349999999999</v>
      </c>
    </row>
    <row r="146" spans="1:12" ht="12">
      <c r="A146" s="18"/>
      <c r="B146" s="18"/>
      <c r="C146" s="27" t="s">
        <v>111</v>
      </c>
      <c r="D146" s="27"/>
      <c r="E146" s="27"/>
      <c r="F146" s="27"/>
      <c r="G146" s="27"/>
      <c r="H146" s="27"/>
      <c r="I146" s="27"/>
      <c r="J146" s="10">
        <f>SUMIF($M$1:$M145,"првоз",J$1:J145)+SUMIF($M$1:$M145,"првоз_тек",J$1:J145)</f>
        <v>0</v>
      </c>
      <c r="K146" s="10" t="str">
        <f>IF(J146*L146=0,"",L146/J146)</f>
        <v/>
      </c>
      <c r="L146" s="9">
        <f>SUMIF($M$1:$M145,"првоз",L$1:L145)+SUMIF($M$1:$M145,"првоз_тек",L$1:L145)</f>
        <v>0</v>
      </c>
    </row>
    <row r="147" spans="1:12" ht="12">
      <c r="A147" s="18"/>
      <c r="B147" s="18"/>
      <c r="C147" s="27" t="s">
        <v>112</v>
      </c>
      <c r="D147" s="27"/>
      <c r="E147" s="27"/>
      <c r="F147" s="27"/>
      <c r="G147" s="27"/>
      <c r="H147" s="27"/>
      <c r="I147" s="27"/>
      <c r="J147" s="10">
        <f>SUMIF($M$1:$M146,"фот",J$1:J146)</f>
        <v>5.1555</v>
      </c>
      <c r="K147" s="10"/>
      <c r="L147" s="9">
        <f>SUMIF($M$1:$M146,"фот",L$1:L146)</f>
        <v>164.35734000000002</v>
      </c>
    </row>
    <row r="148" spans="1:12" ht="12">
      <c r="A148" s="18"/>
      <c r="B148" s="18"/>
      <c r="C148" s="27" t="s">
        <v>113</v>
      </c>
      <c r="D148" s="27"/>
      <c r="E148" s="27"/>
      <c r="F148" s="27"/>
      <c r="G148" s="27"/>
      <c r="H148" s="27"/>
      <c r="I148" s="27"/>
      <c r="J148" s="10">
        <f>SUMIF($M$1:$M147,"нр",J$1:J147)</f>
        <v>5.3101649999999996</v>
      </c>
      <c r="K148" s="10"/>
      <c r="L148" s="9">
        <f>SUMIF($M$1:$M147,"нр",L$1:L147)</f>
        <v>169.28806020000002</v>
      </c>
    </row>
    <row r="149" spans="1:12" ht="12">
      <c r="A149" s="18"/>
      <c r="B149" s="18"/>
      <c r="C149" s="27" t="s">
        <v>114</v>
      </c>
      <c r="D149" s="27"/>
      <c r="E149" s="27"/>
      <c r="F149" s="27"/>
      <c r="G149" s="27"/>
      <c r="H149" s="27"/>
      <c r="I149" s="27"/>
      <c r="J149" s="10">
        <f>SUMIF($M$1:$M148,"сп",J$1:J148)</f>
        <v>3.7119599999999999</v>
      </c>
      <c r="K149" s="10"/>
      <c r="L149" s="9">
        <f>SUMIF($M$1:$M148,"сп",L$1:L148)</f>
        <v>118.33728480000001</v>
      </c>
    </row>
    <row r="150" spans="1:12" ht="12">
      <c r="A150" s="18"/>
      <c r="B150" s="18"/>
      <c r="C150" s="27" t="s">
        <v>115</v>
      </c>
      <c r="D150" s="27"/>
      <c r="E150" s="27"/>
      <c r="F150" s="27"/>
      <c r="G150" s="27"/>
      <c r="H150" s="27"/>
      <c r="I150" s="27"/>
      <c r="J150" s="10">
        <f>SUMIF($M$1:$M149,"об",J$1:J149)+SUMIF($M$1:$M149,"об_тек",J$1:J149)</f>
        <v>0</v>
      </c>
      <c r="K150" s="10" t="str">
        <f>IF(J150*L150=0,"",L150/J150)</f>
        <v/>
      </c>
      <c r="L150" s="9">
        <f>SUMIF($M$1:$M149,"об",L$1:L149)+SUMIF($M$1:$M149,"об_тек",L$1:L149)</f>
        <v>0</v>
      </c>
    </row>
    <row r="151" spans="1:12" ht="12">
      <c r="A151" s="18"/>
      <c r="B151" s="18"/>
      <c r="C151" s="27" t="s">
        <v>116</v>
      </c>
      <c r="D151" s="27"/>
      <c r="E151" s="27"/>
      <c r="F151" s="27"/>
      <c r="G151" s="27"/>
      <c r="H151" s="27"/>
      <c r="I151" s="27"/>
      <c r="J151" s="10">
        <f>SUMIF($M$1:$M150,"проч",J$1:J150)</f>
        <v>0</v>
      </c>
      <c r="K151" s="10" t="str">
        <f>IF(J151*L151=0,"",L151/J151)</f>
        <v/>
      </c>
      <c r="L151" s="9">
        <f>SUMIF($M$1:$M150,"проч",L$1:L150)</f>
        <v>0</v>
      </c>
    </row>
    <row r="152" spans="1:12" ht="12">
      <c r="A152" s="28" t="s">
        <v>117</v>
      </c>
      <c r="B152" s="28"/>
      <c r="C152" s="29" t="s">
        <v>118</v>
      </c>
      <c r="D152" s="29"/>
      <c r="E152" s="29"/>
      <c r="F152" s="29"/>
      <c r="G152" s="29"/>
      <c r="H152" s="29"/>
      <c r="I152" s="29"/>
      <c r="J152" s="19"/>
      <c r="K152" s="19"/>
      <c r="L152" s="20">
        <f>($V$138+$W$138+$X$138+$Y$138)</f>
        <v>105.3355358</v>
      </c>
    </row>
    <row r="153" spans="1:12" ht="13.8">
      <c r="A153" s="16"/>
      <c r="B153" s="16"/>
      <c r="C153" s="23" t="s">
        <v>119</v>
      </c>
      <c r="D153" s="23"/>
      <c r="E153" s="23"/>
      <c r="F153" s="23"/>
      <c r="G153" s="23"/>
      <c r="H153" s="23"/>
      <c r="I153" s="23"/>
      <c r="J153" s="21">
        <f>SUM(J$148:J$151)+J$141</f>
        <v>23.030425000000001</v>
      </c>
      <c r="K153" s="17"/>
      <c r="L153" s="21">
        <f>$AD$139+$AE$139+$AF$139+$AG$139</f>
        <v>632.01321480000013</v>
      </c>
    </row>
    <row r="154" spans="1:12" ht="14.4" hidden="1">
      <c r="D154" s="25" t="s">
        <v>120</v>
      </c>
      <c r="E154" s="25"/>
      <c r="F154" s="26"/>
      <c r="G154" s="25" t="s">
        <v>121</v>
      </c>
      <c r="H154" s="25"/>
      <c r="I154" s="25"/>
    </row>
    <row r="155" spans="1:12" ht="14.4" hidden="1">
      <c r="B155" s="25" t="s">
        <v>122</v>
      </c>
      <c r="C155" s="26"/>
      <c r="D155" s="25">
        <f>($AD$139+$AE$139+$AF$139+$AG$139)</f>
        <v>632.01321480000013</v>
      </c>
      <c r="E155" s="25"/>
      <c r="F155" s="26"/>
      <c r="G155" s="25">
        <f>(SUM(G156:G159))</f>
        <v>23.030425000000001</v>
      </c>
      <c r="H155" s="25"/>
      <c r="I155" s="25"/>
    </row>
    <row r="156" spans="1:12" ht="14.4" hidden="1">
      <c r="B156" s="25" t="s">
        <v>123</v>
      </c>
      <c r="C156" s="26"/>
      <c r="D156" s="25">
        <f>($AD$139)</f>
        <v>632.01321480000013</v>
      </c>
      <c r="E156" s="25"/>
      <c r="F156" s="26"/>
      <c r="G156" s="25">
        <f>(SUMIF($N$1:$N$139,"СТР",$J$1:$J$139))</f>
        <v>23.030425000000001</v>
      </c>
      <c r="H156" s="25"/>
      <c r="I156" s="25"/>
    </row>
    <row r="157" spans="1:12" ht="14.4" hidden="1">
      <c r="B157" s="25" t="s">
        <v>124</v>
      </c>
      <c r="C157" s="26"/>
      <c r="D157" s="25">
        <f>($AE$139)</f>
        <v>0</v>
      </c>
      <c r="E157" s="25"/>
      <c r="F157" s="26"/>
      <c r="G157" s="25">
        <f>(SUMIF($N$1:$N$139,"МНР",$J$1:$J$139))</f>
        <v>0</v>
      </c>
      <c r="H157" s="25"/>
      <c r="I157" s="25"/>
    </row>
    <row r="158" spans="1:12" ht="14.4" hidden="1">
      <c r="B158" s="25" t="s">
        <v>125</v>
      </c>
      <c r="C158" s="26"/>
      <c r="D158" s="25">
        <f>($AF$139)</f>
        <v>0</v>
      </c>
      <c r="E158" s="25"/>
      <c r="F158" s="26"/>
      <c r="G158" s="25">
        <f>(SUMIF($N$1:$N$139,"ОБ",$J$1:$J$139))</f>
        <v>0</v>
      </c>
      <c r="H158" s="25"/>
      <c r="I158" s="25"/>
    </row>
    <row r="159" spans="1:12" ht="14.4" hidden="1">
      <c r="B159" s="25" t="s">
        <v>126</v>
      </c>
      <c r="C159" s="26"/>
      <c r="D159" s="25">
        <f>($AG$139)</f>
        <v>0</v>
      </c>
      <c r="E159" s="25"/>
      <c r="F159" s="26"/>
      <c r="G159" s="25">
        <f>(SUMIF($N$1:$N$139,"ПРОЧ",$J$1:$J$139))</f>
        <v>0</v>
      </c>
      <c r="H159" s="25"/>
      <c r="I159" s="25"/>
    </row>
    <row r="160" spans="1:12" ht="14.4" hidden="1">
      <c r="B160" s="25" t="s">
        <v>127</v>
      </c>
      <c r="C160" s="26"/>
      <c r="D160" s="25">
        <f>($AL$139+$AM$139+$AN$139+$AO$139)</f>
        <v>145.35048399999999</v>
      </c>
      <c r="E160" s="25"/>
      <c r="F160" s="26"/>
      <c r="G160" s="25">
        <f>(SUMIF($M$1:$M$139,"ОЗ",$J$1:$J$139))</f>
        <v>4.5593000000000004</v>
      </c>
      <c r="H160" s="25"/>
      <c r="I160" s="25"/>
    </row>
    <row r="161" spans="1:19" ht="14.4" hidden="1">
      <c r="B161" s="25" t="s">
        <v>128</v>
      </c>
      <c r="C161" s="26"/>
      <c r="D161" s="25">
        <f>($CH$139+$CI$139+$CJ$139+$CK$139)</f>
        <v>0.56400000000000006</v>
      </c>
      <c r="E161" s="25"/>
      <c r="F161" s="26"/>
      <c r="G161" s="25"/>
      <c r="H161" s="25"/>
      <c r="I161" s="25"/>
    </row>
    <row r="162" spans="1:19" ht="14.4" hidden="1">
      <c r="B162" s="25" t="s">
        <v>129</v>
      </c>
      <c r="C162" s="26"/>
      <c r="D162" s="25">
        <f>($CP$139+$CQ$139+$CR$139+$CS$139)</f>
        <v>5.1400000000000001E-2</v>
      </c>
      <c r="E162" s="25"/>
      <c r="F162" s="26"/>
      <c r="G162" s="25"/>
      <c r="H162" s="25"/>
      <c r="I162" s="25"/>
    </row>
    <row r="163" spans="1:19" ht="14.4" hidden="1">
      <c r="B163" s="25" t="s">
        <v>130</v>
      </c>
      <c r="C163" s="26"/>
      <c r="D163" s="25">
        <f>($DF$139+$DG$139+$DH$139+$DI$139)</f>
        <v>0</v>
      </c>
      <c r="E163" s="25"/>
      <c r="F163" s="26"/>
      <c r="G163" s="25"/>
      <c r="H163" s="25"/>
      <c r="I163" s="25"/>
    </row>
    <row r="164" spans="1:19" ht="30" customHeight="1">
      <c r="A164" s="22"/>
    </row>
    <row r="165" spans="1:19" ht="23.25" customHeight="1">
      <c r="B165" s="24" t="s">
        <v>131</v>
      </c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3"/>
      <c r="Q165" s="23"/>
      <c r="R165" s="23"/>
      <c r="S165" s="23"/>
    </row>
  </sheetData>
  <mergeCells count="309"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BJ89:BQ89"/>
    <mergeCell ref="BR89:BY89"/>
    <mergeCell ref="BZ89:CG89"/>
    <mergeCell ref="CH89:CO89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AP72:AS72"/>
    <mergeCell ref="AT72:AW72"/>
    <mergeCell ref="CP89:CW89"/>
    <mergeCell ref="CX89:DE89"/>
    <mergeCell ref="DF89:DM89"/>
    <mergeCell ref="V90:Y90"/>
    <mergeCell ref="Z90:AC90"/>
    <mergeCell ref="AD90:AG90"/>
    <mergeCell ref="AH90:AK90"/>
    <mergeCell ref="AL90:AO90"/>
    <mergeCell ref="AP90:AS90"/>
    <mergeCell ref="AT90:AW90"/>
    <mergeCell ref="CT90:CW90"/>
    <mergeCell ref="CX90:DA90"/>
    <mergeCell ref="DB90:DE90"/>
    <mergeCell ref="DF90:DI90"/>
    <mergeCell ref="DJ90:DM90"/>
    <mergeCell ref="CL90:CO90"/>
    <mergeCell ref="CP90:CS90"/>
    <mergeCell ref="V89:AC89"/>
    <mergeCell ref="AD89:AK89"/>
    <mergeCell ref="AL89:AS89"/>
    <mergeCell ref="AT89:BA89"/>
    <mergeCell ref="BB89:BI89"/>
    <mergeCell ref="AT110:BA110"/>
    <mergeCell ref="BB110:BI110"/>
    <mergeCell ref="BV90:BY90"/>
    <mergeCell ref="BZ90:CC90"/>
    <mergeCell ref="CD90:CG90"/>
    <mergeCell ref="CH90:CK90"/>
    <mergeCell ref="AX90:BA90"/>
    <mergeCell ref="BB90:BE90"/>
    <mergeCell ref="BF90:BI90"/>
    <mergeCell ref="BJ90:BM90"/>
    <mergeCell ref="BN90:BQ90"/>
    <mergeCell ref="BR90:BU90"/>
    <mergeCell ref="BJ111:BM111"/>
    <mergeCell ref="BN111:BQ111"/>
    <mergeCell ref="BR111:BU111"/>
    <mergeCell ref="BV111:BY111"/>
    <mergeCell ref="BZ111:CC111"/>
    <mergeCell ref="DF110:DM110"/>
    <mergeCell ref="V111:Y111"/>
    <mergeCell ref="Z111:AC111"/>
    <mergeCell ref="AD111:AG111"/>
    <mergeCell ref="AH111:AK111"/>
    <mergeCell ref="AL111:AO111"/>
    <mergeCell ref="AP111:AS111"/>
    <mergeCell ref="AT111:AW111"/>
    <mergeCell ref="AX111:BA111"/>
    <mergeCell ref="BB111:BE111"/>
    <mergeCell ref="BJ110:BQ110"/>
    <mergeCell ref="BR110:BY110"/>
    <mergeCell ref="BZ110:CG110"/>
    <mergeCell ref="CH110:CO110"/>
    <mergeCell ref="CP110:CW110"/>
    <mergeCell ref="CX110:DE110"/>
    <mergeCell ref="V110:AC110"/>
    <mergeCell ref="AD110:AK110"/>
    <mergeCell ref="AL110:AS110"/>
    <mergeCell ref="CX128:DE128"/>
    <mergeCell ref="DF128:DM128"/>
    <mergeCell ref="V129:Y129"/>
    <mergeCell ref="Z129:AC129"/>
    <mergeCell ref="AD129:AG129"/>
    <mergeCell ref="AH129:AK129"/>
    <mergeCell ref="AL129:AO129"/>
    <mergeCell ref="DB111:DE111"/>
    <mergeCell ref="DF111:DI111"/>
    <mergeCell ref="DJ111:DM111"/>
    <mergeCell ref="V128:AC128"/>
    <mergeCell ref="AD128:AK128"/>
    <mergeCell ref="AL128:AS128"/>
    <mergeCell ref="AT128:BA128"/>
    <mergeCell ref="BB128:BI128"/>
    <mergeCell ref="BJ128:BQ128"/>
    <mergeCell ref="BR128:BY128"/>
    <mergeCell ref="CD111:CG111"/>
    <mergeCell ref="CH111:CK111"/>
    <mergeCell ref="CL111:CO111"/>
    <mergeCell ref="CP111:CS111"/>
    <mergeCell ref="CT111:CW111"/>
    <mergeCell ref="CX111:DA111"/>
    <mergeCell ref="BF111:BI111"/>
    <mergeCell ref="AP129:AS129"/>
    <mergeCell ref="AT129:AW129"/>
    <mergeCell ref="AX129:BA129"/>
    <mergeCell ref="BB129:BE129"/>
    <mergeCell ref="BF129:BI129"/>
    <mergeCell ref="BJ129:BM129"/>
    <mergeCell ref="BZ128:CG128"/>
    <mergeCell ref="CH128:CO128"/>
    <mergeCell ref="CP128:CW128"/>
    <mergeCell ref="C145:I145"/>
    <mergeCell ref="C146:I146"/>
    <mergeCell ref="C147:I147"/>
    <mergeCell ref="C148:I148"/>
    <mergeCell ref="C149:I149"/>
    <mergeCell ref="C150:I150"/>
    <mergeCell ref="DJ129:DM129"/>
    <mergeCell ref="C140:I140"/>
    <mergeCell ref="C141:I141"/>
    <mergeCell ref="C142:I142"/>
    <mergeCell ref="C143:I143"/>
    <mergeCell ref="C144:I144"/>
    <mergeCell ref="CL129:CO129"/>
    <mergeCell ref="CP129:CS129"/>
    <mergeCell ref="CT129:CW129"/>
    <mergeCell ref="CX129:DA129"/>
    <mergeCell ref="DB129:DE129"/>
    <mergeCell ref="DF129:DI129"/>
    <mergeCell ref="BN129:BQ129"/>
    <mergeCell ref="BR129:BU129"/>
    <mergeCell ref="BV129:BY129"/>
    <mergeCell ref="BZ129:CC129"/>
    <mergeCell ref="CD129:CG129"/>
    <mergeCell ref="CH129:CK129"/>
    <mergeCell ref="B155:C155"/>
    <mergeCell ref="D155:F155"/>
    <mergeCell ref="G155:I155"/>
    <mergeCell ref="B156:C156"/>
    <mergeCell ref="D156:F156"/>
    <mergeCell ref="G156:I156"/>
    <mergeCell ref="C151:I151"/>
    <mergeCell ref="A152:B152"/>
    <mergeCell ref="C152:I152"/>
    <mergeCell ref="C153:I153"/>
    <mergeCell ref="D154:F154"/>
    <mergeCell ref="G154:I154"/>
    <mergeCell ref="B159:C159"/>
    <mergeCell ref="D159:F159"/>
    <mergeCell ref="G159:I159"/>
    <mergeCell ref="B160:C160"/>
    <mergeCell ref="D160:F160"/>
    <mergeCell ref="G160:I160"/>
    <mergeCell ref="B157:C157"/>
    <mergeCell ref="D157:F157"/>
    <mergeCell ref="G157:I157"/>
    <mergeCell ref="B158:C158"/>
    <mergeCell ref="D158:F158"/>
    <mergeCell ref="G158:I158"/>
    <mergeCell ref="P165:S165"/>
    <mergeCell ref="B165:O165"/>
    <mergeCell ref="B163:C163"/>
    <mergeCell ref="D163:F163"/>
    <mergeCell ref="G163:I163"/>
    <mergeCell ref="B161:C161"/>
    <mergeCell ref="D161:F161"/>
    <mergeCell ref="G161:I161"/>
    <mergeCell ref="B162:C162"/>
    <mergeCell ref="D162:F162"/>
    <mergeCell ref="G162:I162"/>
  </mergeCells>
  <pageMargins left="0.39370078740157483" right="0.39370078740157483" top="0.98425196850393704" bottom="0.39370078740157483" header="0.51181102362204722" footer="0.51181102362204722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</vt:lpstr>
      <vt:lpstr>ЛС!Заголовки_для_печати</vt:lpstr>
      <vt:lpstr>ЛС!Область_печати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6H00LWMRP</dc:description>
  <cp:lastModifiedBy>User</cp:lastModifiedBy>
  <cp:lastPrinted>2022-12-07T09:33:05Z</cp:lastPrinted>
  <dcterms:created xsi:type="dcterms:W3CDTF">2022-11-10T10:13:21Z</dcterms:created>
  <dcterms:modified xsi:type="dcterms:W3CDTF">2022-12-07T09:33:08Z</dcterms:modified>
</cp:coreProperties>
</file>